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166925"/>
  <mc:AlternateContent xmlns:mc="http://schemas.openxmlformats.org/markup-compatibility/2006">
    <mc:Choice Requires="x15">
      <x15ac:absPath xmlns:x15ac="http://schemas.microsoft.com/office/spreadsheetml/2010/11/ac" url="/Users/kylie.hebert/Downloads/"/>
    </mc:Choice>
  </mc:AlternateContent>
  <xr:revisionPtr revIDLastSave="0" documentId="13_ncr:1_{4B143577-CF8F-8F40-B9C0-E5C4E1B43F09}" xr6:coauthVersionLast="47" xr6:coauthVersionMax="47" xr10:uidLastSave="{00000000-0000-0000-0000-000000000000}"/>
  <bookViews>
    <workbookView xWindow="35120" yWindow="500" windowWidth="31040" windowHeight="26200" tabRatio="801" activeTab="3" xr2:uid="{4E001882-94D2-4561-8C24-2FC025358A5D}"/>
  </bookViews>
  <sheets>
    <sheet name="1. Board Ventilation Strategy" sheetId="6" r:id="rId1"/>
    <sheet name="2. Board Level Investments" sheetId="3" r:id="rId2"/>
    <sheet name="3. School Dashboard" sheetId="4" r:id="rId3"/>
    <sheet name="23.24 School Renewal " sheetId="10" r:id="rId4"/>
    <sheet name="4. Board Level Worksheet" sheetId="2" state="hidden" r:id="rId5"/>
    <sheet name="5. School Level Worksheet" sheetId="7" state="hidden" r:id="rId6"/>
    <sheet name="Board Ventilation Strate-PY" sheetId="9" state="hidden" r:id="rId7"/>
    <sheet name="Funding Tables" sheetId="8" state="hidden" r:id="rId8"/>
  </sheets>
  <definedNames>
    <definedName name="_xlnm._FilterDatabase" localSheetId="5" hidden="1">'5. School Level Worksheet'!#REF!</definedName>
    <definedName name="_xlnm._FilterDatabase" localSheetId="6" hidden="1">'Board Ventilation Strate-PY'!$B$1:$C$287</definedName>
    <definedName name="School_Name">Table1[Name of School Facility]</definedName>
    <definedName name="Ventilation">HVAC_Type[HVAC System 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 i="2" l="1"/>
  <c r="C18" i="2"/>
  <c r="Y18" i="2"/>
  <c r="X18" i="2"/>
  <c r="AH3" i="2"/>
  <c r="AE3" i="2"/>
  <c r="AD3" i="2"/>
  <c r="AN3" i="2"/>
  <c r="AK3" i="2"/>
  <c r="AJ3" i="2"/>
  <c r="V18" i="2"/>
  <c r="P18" i="2"/>
  <c r="C30" i="2"/>
  <c r="I14" i="4"/>
  <c r="I13" i="4"/>
  <c r="I12" i="4"/>
  <c r="I11" i="4"/>
  <c r="F11" i="4" s="1"/>
  <c r="I10" i="4"/>
  <c r="M18" i="2" l="1"/>
  <c r="AE18" i="2"/>
  <c r="AD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C19" i="2" l="1"/>
  <c r="C11" i="2"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D7" i="4" l="1"/>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<sst xmlns="http://schemas.openxmlformats.org/spreadsheetml/2006/main" count="1104" uniqueCount="595">
  <si>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</si>
  <si>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School boards are optimizing air quality in schools through improved ventilation and filtration. 
Implemented measures are dependent on the type of ventilation and feasibility within the context of school facilities and related building systems.
</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</si>
  <si>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</si>
  <si>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</si>
  <si>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School Name</t>
  </si>
  <si>
    <t>Bishop Smith Catholic HS</t>
  </si>
  <si>
    <t>Ventilation System</t>
  </si>
  <si>
    <t xml:space="preserve">School Ventilation and Filtration Measures* </t>
  </si>
  <si>
    <t xml:space="preserve">Ventilation assessed </t>
  </si>
  <si>
    <t>Higher grade filters installed</t>
  </si>
  <si>
    <t>Increased frequency of filter changes</t>
  </si>
  <si>
    <t>Increased fresh air intake (windows and/or mechanical ventilation systems)</t>
  </si>
  <si>
    <t xml:space="preserve">Standalone HEPA** filter units deployed in portables, as needed </t>
  </si>
  <si>
    <t>Standalone HEPA filter units in place</t>
  </si>
  <si>
    <t>*Some measures may not be feasible within the context of a school facility/site and related building systems.</t>
  </si>
  <si>
    <t>**High-Efficiency Particulate Air (HEPA)</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</si>
  <si>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</si>
  <si>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Question</t>
  </si>
  <si>
    <t>Input Response:</t>
  </si>
  <si>
    <t>Legend</t>
  </si>
  <si>
    <t>TAB 1: Board Ventilation Strategy</t>
  </si>
  <si>
    <t>Calculated field</t>
  </si>
  <si>
    <t>Data entry field</t>
  </si>
  <si>
    <t xml:space="preserve"> Select Board Name</t>
  </si>
  <si>
    <t>Renfrew County Catholic District School Board</t>
  </si>
  <si>
    <t>&lt;- Select</t>
  </si>
  <si>
    <t>Identify your board strategy (in four bullets)</t>
  </si>
  <si>
    <t>&lt;- Enter here</t>
  </si>
  <si>
    <t>TAB 2: Board Level Investments</t>
  </si>
  <si>
    <t>x</t>
  </si>
  <si>
    <t>Investments and Projects</t>
  </si>
  <si>
    <t>Funding Sources (Please Complete Expenditure Details)</t>
  </si>
  <si>
    <t>2020-21</t>
  </si>
  <si>
    <t>2021-22</t>
  </si>
  <si>
    <t>2022-23</t>
  </si>
  <si>
    <t>2023-24</t>
  </si>
  <si>
    <t>Calculated fields (3.1, 3.2, 3.5 and 3.8)</t>
  </si>
  <si>
    <t>$50M-Ventilation</t>
  </si>
  <si>
    <t>ICIP-CVRIS (Spent)</t>
  </si>
  <si>
    <t>SRA 
(Spent on Ventilation)</t>
  </si>
  <si>
    <t>SCI 
(Spent on Ventilation)</t>
  </si>
  <si>
    <t>Other Board Funding (Spent on Ventilation)</t>
  </si>
  <si>
    <t>$29.4M for filters and utilities</t>
  </si>
  <si>
    <t>HEPA Funding</t>
  </si>
  <si>
    <t>Hepa Funding (Approx. $ value for HEPA units provided)</t>
  </si>
  <si>
    <t>SRTCF Funding</t>
  </si>
  <si>
    <t>ICIP-Ventilation Funding</t>
  </si>
  <si>
    <r>
      <t>Ventilation Funding Allocated since 2020-21</t>
    </r>
    <r>
      <rPr>
        <b/>
        <sz val="14"/>
        <color rgb="FFFF0000"/>
        <rFont val="Calibri"/>
        <family val="2"/>
        <scheme val="minor"/>
      </rPr>
      <t xml:space="preserve"> </t>
    </r>
  </si>
  <si>
    <t>&lt;- Calculated</t>
  </si>
  <si>
    <t xml:space="preserve">Standalone HEPA Filter Units Deployed          </t>
  </si>
  <si>
    <t>Reference: total number of Standalone HEPA units deployed in schools</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</si>
  <si>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</si>
  <si>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These are drop down options →</t>
  </si>
  <si>
    <t>Mechanical Ventilation, 
Partial Mechanical Ventilation,
Non-Mechanical Ventilation (Natural Ventilation / Exhaust Only)</t>
  </si>
  <si>
    <t>Yes/No/NA</t>
  </si>
  <si>
    <t>Numbers #</t>
  </si>
  <si>
    <t>Enter School Details</t>
  </si>
  <si>
    <t>Identify Ventilation Measures</t>
  </si>
  <si>
    <t>Name of School Facility</t>
  </si>
  <si>
    <t>Building ID</t>
  </si>
  <si>
    <t>Type of School Facility Ventilation</t>
  </si>
  <si>
    <t xml:space="preserve">HEPA units deployed in portables, as needed </t>
  </si>
  <si>
    <t>Board ID</t>
  </si>
  <si>
    <t>5096-1</t>
  </si>
  <si>
    <t>Mechanical Ventilation</t>
  </si>
  <si>
    <t>Yes</t>
  </si>
  <si>
    <t>NA</t>
  </si>
  <si>
    <t>Cathedral Catholic S</t>
  </si>
  <si>
    <t>7045-1</t>
  </si>
  <si>
    <t>George Vanier Catholic School</t>
  </si>
  <si>
    <t>7380-1</t>
  </si>
  <si>
    <t>Holy Name Catholic School</t>
  </si>
  <si>
    <t>7166-1</t>
  </si>
  <si>
    <t>Non-Mechanical Ventilation (Natural Ventilation / Exhaust Only)</t>
  </si>
  <si>
    <t>Our Lady of Fatima Catholic School</t>
  </si>
  <si>
    <t>7302-1</t>
  </si>
  <si>
    <t>Our Lady of Grace Catholic School</t>
  </si>
  <si>
    <t>7322-1</t>
  </si>
  <si>
    <t>Our Lady of Lourdes Catholic School</t>
  </si>
  <si>
    <t>7332-1</t>
  </si>
  <si>
    <t>Our Lady of Sorrows Catholic School</t>
  </si>
  <si>
    <t>7343-1</t>
  </si>
  <si>
    <t>St. Andrew's Catholic School</t>
  </si>
  <si>
    <t>7463-1</t>
  </si>
  <si>
    <t>St. Anthony's Catholic School</t>
  </si>
  <si>
    <t>7503-1</t>
  </si>
  <si>
    <t>St. Francis of Assisi Catholic School</t>
  </si>
  <si>
    <t>19032-1</t>
  </si>
  <si>
    <t>St. James Catholic School</t>
  </si>
  <si>
    <t>7688-1</t>
  </si>
  <si>
    <t>St. John Bosco Catholic School</t>
  </si>
  <si>
    <t>7725-1</t>
  </si>
  <si>
    <t>St. John XXIII Catholic School</t>
  </si>
  <si>
    <t>7202-1</t>
  </si>
  <si>
    <t>St. Joseph's Catholic HS</t>
  </si>
  <si>
    <t>7782-1</t>
  </si>
  <si>
    <t>St. Joseph's Catholic School - Arnprior</t>
  </si>
  <si>
    <t>7743-1</t>
  </si>
  <si>
    <t>St. Joseph's Catholic School - Calabogie</t>
  </si>
  <si>
    <t>7745-1</t>
  </si>
  <si>
    <t>St. Mary's Catholic School - Deep River</t>
  </si>
  <si>
    <t>7871-1</t>
  </si>
  <si>
    <t>Partial Mechanical Ventilation</t>
  </si>
  <si>
    <t>St. Michael's Catholic School</t>
  </si>
  <si>
    <t>7910-1</t>
  </si>
  <si>
    <t>St. Thomas the Apostle Catholic School</t>
  </si>
  <si>
    <t>8039-1</t>
  </si>
  <si>
    <t>Index</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</si>
  <si>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</si>
  <si>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</si>
  <si>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</si>
  <si>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</si>
  <si>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</si>
  <si>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</si>
  <si>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</si>
  <si>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</si>
  <si>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</si>
  <si>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</si>
  <si>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</si>
  <si>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</si>
  <si>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</si>
  <si>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</si>
  <si>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</si>
  <si>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</si>
  <si>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</si>
  <si>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</si>
  <si>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</si>
  <si>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</si>
  <si>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</si>
  <si>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</si>
  <si>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</si>
  <si>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</si>
  <si>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</si>
  <si>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</si>
  <si>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</si>
  <si>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</si>
  <si>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</si>
  <si>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</si>
  <si>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33A</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</si>
  <si>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</si>
  <si>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</si>
  <si>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</si>
  <si>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</si>
  <si>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</si>
  <si>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</si>
  <si>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</si>
  <si>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</si>
  <si>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</si>
  <si>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</si>
  <si>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</si>
  <si>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</si>
  <si>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</si>
  <si>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</si>
  <si>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</si>
  <si>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</si>
  <si>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5B</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</si>
  <si>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</si>
  <si>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</si>
  <si>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</si>
  <si>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</si>
  <si>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</si>
  <si>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</si>
  <si>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</si>
  <si>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</si>
  <si>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34B</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</si>
  <si>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</si>
  <si>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</si>
  <si>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</si>
  <si>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</si>
  <si>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</si>
  <si>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</si>
  <si>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</si>
  <si>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</si>
  <si>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34A</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</si>
  <si>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</si>
  <si>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</si>
  <si>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</si>
  <si>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</si>
  <si>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</si>
  <si>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</si>
  <si>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</si>
  <si>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</si>
  <si>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</si>
  <si>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</si>
  <si>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</si>
  <si>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</si>
  <si>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</si>
  <si>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</si>
  <si>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</si>
  <si>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</si>
  <si>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</si>
  <si>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</si>
  <si>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</si>
  <si>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</si>
  <si>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</si>
  <si>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</si>
  <si>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</si>
  <si>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</si>
  <si>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</si>
  <si>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</si>
  <si>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</si>
  <si>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</si>
  <si>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60A</t>
  </si>
  <si>
    <t xml:space="preserve">Maximiser la santé et la sécurité de tous en assurant une qualité de l'air optimale </t>
  </si>
  <si>
    <t>Augmenter la quantité d'air frais</t>
  </si>
  <si>
    <t>Augmenter la filtration de l'air</t>
  </si>
  <si>
    <t>Augmenter la fréquence des inspections</t>
  </si>
  <si>
    <t>60B</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</si>
  <si>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</si>
  <si>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</si>
  <si>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</si>
  <si>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</si>
  <si>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</si>
  <si>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</si>
  <si>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</si>
  <si>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</si>
  <si>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</si>
  <si>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</si>
  <si>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</si>
  <si>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</si>
  <si>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</si>
  <si>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</si>
  <si>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</si>
  <si>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</si>
  <si>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</si>
  <si>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</si>
  <si>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</si>
  <si>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</si>
  <si>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</si>
  <si>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</si>
  <si>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</si>
  <si>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</si>
  <si>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</si>
  <si>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</si>
  <si>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</si>
  <si>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</si>
  <si>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</si>
  <si>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</si>
  <si>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</si>
  <si>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</si>
  <si>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</si>
  <si>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</si>
  <si>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</si>
  <si>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</si>
  <si>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</si>
  <si>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</si>
  <si>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</si>
  <si>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</si>
  <si>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</si>
  <si>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</si>
  <si>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</si>
  <si>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</si>
  <si>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</si>
  <si>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</si>
  <si>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</si>
  <si>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</si>
  <si>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</si>
  <si>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</si>
  <si>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</si>
  <si>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</si>
  <si>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</si>
  <si>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</si>
  <si>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</si>
  <si>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</si>
  <si>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</si>
  <si>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</si>
  <si>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</si>
  <si>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</si>
  <si>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6A</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</si>
  <si>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</si>
  <si>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</si>
  <si>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</si>
  <si>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</si>
  <si>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</si>
  <si>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</si>
  <si>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</si>
  <si>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</si>
  <si>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</si>
  <si>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</si>
  <si>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</si>
  <si>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</si>
  <si>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</si>
  <si>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</si>
  <si>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</si>
  <si>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</si>
  <si>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</si>
  <si>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</si>
  <si>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</si>
  <si>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</si>
  <si>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</si>
  <si>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</si>
  <si>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</si>
  <si>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</si>
  <si>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</si>
  <si>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</si>
  <si>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</si>
  <si>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</si>
  <si>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</si>
  <si>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</si>
  <si>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</si>
  <si>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</si>
  <si>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</si>
  <si>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</si>
  <si>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</si>
  <si>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</si>
  <si>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</si>
  <si>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</si>
  <si>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30B</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</si>
  <si>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</si>
  <si>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</si>
  <si>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</si>
  <si>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</si>
  <si>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</si>
  <si>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</si>
  <si>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</si>
  <si>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</si>
  <si>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</si>
  <si>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</si>
  <si>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</si>
  <si>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</si>
  <si>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</si>
  <si>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</si>
  <si>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</si>
  <si>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</si>
  <si>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</si>
  <si>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</si>
  <si>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</si>
  <si>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</si>
  <si>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</si>
  <si>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</si>
  <si>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</si>
  <si>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</si>
  <si>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</si>
  <si>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</si>
  <si>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</si>
  <si>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</si>
  <si>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</si>
  <si>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</si>
  <si>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</si>
  <si>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</si>
  <si>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</si>
  <si>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</si>
  <si>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</si>
  <si>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</si>
  <si>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</si>
  <si>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</si>
  <si>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</si>
  <si>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</si>
  <si>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</si>
  <si>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</si>
  <si>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</si>
  <si>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</si>
  <si>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</si>
  <si>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</si>
  <si>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</si>
  <si>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</si>
  <si>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</si>
  <si>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</si>
  <si>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</si>
  <si>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</si>
  <si>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</si>
  <si>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</si>
  <si>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</si>
  <si>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</si>
  <si>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33B</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</si>
  <si>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</si>
  <si>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</si>
  <si>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</si>
  <si>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</si>
  <si>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</si>
  <si>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</si>
  <si>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</si>
  <si>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</si>
  <si>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</si>
  <si>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</si>
  <si>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</si>
  <si>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</si>
  <si>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</si>
  <si>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</si>
  <si>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</si>
  <si>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</si>
  <si>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</si>
  <si>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</si>
  <si>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</si>
  <si>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</si>
  <si>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</si>
  <si>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</si>
  <si>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6B</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</si>
  <si>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</si>
  <si>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</si>
  <si>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</si>
  <si>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</si>
  <si>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</si>
  <si>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</si>
  <si>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</si>
  <si>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</si>
  <si>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</si>
  <si>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</si>
  <si>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</si>
  <si>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</si>
  <si>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</si>
  <si>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</si>
  <si>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</si>
  <si>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</si>
  <si>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</si>
  <si>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DropDownList</t>
  </si>
  <si>
    <t>Summer 2021</t>
  </si>
  <si>
    <t>21-22 SY</t>
  </si>
  <si>
    <t>X1000</t>
  </si>
  <si>
    <t>DSBNo</t>
  </si>
  <si>
    <t>DSB Name</t>
  </si>
  <si>
    <t>HVAC</t>
  </si>
  <si>
    <t>Windows</t>
  </si>
  <si>
    <t>Total $</t>
  </si>
  <si>
    <t>Ventilation Funding</t>
  </si>
  <si>
    <t>Windows Funding</t>
  </si>
  <si>
    <t>Ventilation</t>
  </si>
  <si>
    <t>SRA</t>
  </si>
  <si>
    <t>Project Count</t>
  </si>
  <si>
    <t>HEPA Units</t>
  </si>
  <si>
    <t>Facilities with No Mechanical Ventilation</t>
  </si>
  <si>
    <t>Aug 2020 $50M</t>
  </si>
  <si>
    <t>Feb 2021 $50M</t>
  </si>
  <si>
    <t>$29.4M for Filters</t>
  </si>
  <si>
    <t>Funding for HEPA units</t>
  </si>
  <si>
    <t>HEPA units</t>
  </si>
  <si>
    <t>HVAC System Type</t>
  </si>
  <si>
    <t>District School Board Ontario North East</t>
  </si>
  <si>
    <t>Algoma District School Board</t>
  </si>
  <si>
    <t>Rainbow District School Board</t>
  </si>
  <si>
    <t>Near North District School Board</t>
  </si>
  <si>
    <t>5A</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</si>
  <si>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</si>
  <si>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</si>
  <si>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</si>
  <si>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</si>
  <si>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</si>
  <si>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</si>
  <si>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</si>
  <si>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</si>
  <si>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</si>
  <si>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</si>
  <si>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</si>
  <si>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</si>
  <si>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</si>
  <si>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</si>
  <si>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</si>
  <si>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</si>
  <si>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</si>
  <si>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</si>
  <si>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</si>
  <si>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</si>
  <si>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</si>
  <si>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</si>
  <si>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</si>
  <si>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</si>
  <si>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</si>
  <si>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</si>
  <si>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</si>
  <si>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30A</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</si>
  <si>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</si>
  <si>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</si>
  <si>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</si>
  <si>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</si>
  <si>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</si>
  <si>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</si>
  <si>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</si>
  <si>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</si>
  <si>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</si>
  <si>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</si>
  <si>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</si>
  <si>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</si>
  <si>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</si>
  <si>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</si>
  <si>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</si>
  <si>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</si>
  <si>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</si>
  <si>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</si>
  <si>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</si>
  <si>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</si>
  <si>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</si>
  <si>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</si>
  <si>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</si>
  <si>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</si>
  <si>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Brant Haldimand Norfolk Catholic District School Board</t>
  </si>
  <si>
    <t>Eastern Ontario Catholic District School Board</t>
  </si>
  <si>
    <t>Ottawa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</si>
  <si>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</si>
  <si>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</si>
  <si>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</si>
  <si>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</si>
  <si>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</si>
  <si>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Conseil scolaire de district catholique  des Grandes Rivières</t>
  </si>
  <si>
    <t>Conseil scolaire de district catholique Franco-Nord</t>
  </si>
  <si>
    <t>Conseil scolaire de district catholique du Nouvel-Ontario</t>
  </si>
  <si>
    <t>Conseil scolaire de district catholique des Aurores boréales</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</si>
  <si>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</si>
  <si>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</si>
  <si>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</si>
  <si>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</si>
  <si>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</si>
  <si>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</si>
  <si>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</si>
  <si>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</si>
  <si>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</si>
  <si>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</si>
  <si>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</si>
  <si>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</si>
  <si>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</si>
  <si>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</si>
  <si>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</si>
  <si>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</si>
  <si>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</si>
  <si>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</si>
  <si>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</si>
  <si>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</si>
  <si>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</si>
  <si>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</si>
  <si>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</si>
  <si>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</si>
  <si>
    <r>
      <t xml:space="preserve">Planned Ventilation Projects </t>
    </r>
    <r>
      <rPr>
        <b/>
        <sz val="14"/>
        <color rgb="FFFF0000"/>
        <rFont val="Calibri"/>
        <family val="2"/>
        <scheme val="minor"/>
      </rPr>
      <t>2024-25</t>
    </r>
  </si>
  <si>
    <r>
      <t>Ventilation Projects Completed since 2020-21 (2020-21 to</t>
    </r>
    <r>
      <rPr>
        <b/>
        <sz val="14"/>
        <color rgb="FFFF0000"/>
        <rFont val="Calibri"/>
        <family val="2"/>
        <scheme val="minor"/>
      </rPr>
      <t xml:space="preserve"> 2023-24</t>
    </r>
    <r>
      <rPr>
        <b/>
        <sz val="14"/>
        <color theme="1"/>
        <rFont val="Calibri"/>
        <family val="2"/>
        <scheme val="minor"/>
      </rPr>
      <t>)</t>
    </r>
  </si>
  <si>
    <r>
      <t>% of Schools Open and Operating Receiving an Investment (</t>
    </r>
    <r>
      <rPr>
        <b/>
        <sz val="14"/>
        <color rgb="FFFF0000"/>
        <rFont val="Calibri"/>
        <family val="2"/>
        <scheme val="minor"/>
      </rPr>
      <t>2023-24</t>
    </r>
    <r>
      <rPr>
        <b/>
        <sz val="14"/>
        <color theme="1"/>
        <rFont val="Calibri"/>
        <family val="2"/>
        <scheme val="minor"/>
      </rPr>
      <t>)</t>
    </r>
  </si>
  <si>
    <r>
      <t>Ventilation Projects to be Completed (</t>
    </r>
    <r>
      <rPr>
        <b/>
        <sz val="14"/>
        <color rgb="FFFF0000"/>
        <rFont val="Calibri"/>
        <family val="2"/>
        <scheme val="minor"/>
      </rPr>
      <t>2024-25</t>
    </r>
    <r>
      <rPr>
        <b/>
        <sz val="14"/>
        <color theme="1"/>
        <rFont val="Calibri"/>
        <family val="2"/>
        <scheme val="minor"/>
      </rPr>
      <t>)</t>
    </r>
  </si>
  <si>
    <r>
      <t>Number of Schools planned to receive an Investment (</t>
    </r>
    <r>
      <rPr>
        <b/>
        <sz val="14"/>
        <color rgb="FFFF0000"/>
        <rFont val="Calibri"/>
        <family val="2"/>
        <scheme val="minor"/>
      </rPr>
      <t>2024-25</t>
    </r>
    <r>
      <rPr>
        <b/>
        <sz val="14"/>
        <color theme="1"/>
        <rFont val="Calibri"/>
        <family val="2"/>
        <scheme val="minor"/>
      </rPr>
      <t>)</t>
    </r>
  </si>
  <si>
    <t>% of Schools Open and Operating Receiving an Investment (2024-25)</t>
  </si>
  <si>
    <t>2024-25</t>
  </si>
  <si>
    <r>
      <t xml:space="preserve">Number of Schools that received an investment since 2020-21  (2020-21 to </t>
    </r>
    <r>
      <rPr>
        <b/>
        <sz val="14"/>
        <color rgb="FFFF0000"/>
        <rFont val="Calibri"/>
        <family val="2"/>
        <scheme val="minor"/>
      </rPr>
      <t>2023-24</t>
    </r>
    <r>
      <rPr>
        <b/>
        <sz val="14"/>
        <color theme="1"/>
        <rFont val="Calibri"/>
        <family val="2"/>
        <scheme val="minor"/>
      </rPr>
      <t>)</t>
    </r>
  </si>
  <si>
    <t>Percent Complete</t>
  </si>
  <si>
    <t>Completion Date or Anticipated Date for Completion</t>
  </si>
  <si>
    <t>Start Date</t>
  </si>
  <si>
    <t>Project Description</t>
  </si>
  <si>
    <t>2023-2024 School Renewal Investment Report</t>
  </si>
  <si>
    <t>Accessibility Review</t>
  </si>
  <si>
    <t>Roofing, Sections 1.2, 1.3 &amp; 2.0</t>
  </si>
  <si>
    <t>St. Joseph's Catholic School, Arnprior</t>
  </si>
  <si>
    <t>Washroom Renovations</t>
  </si>
  <si>
    <t>Electrical Switch Control</t>
  </si>
  <si>
    <t>Roofing, Sections 1.0, 2.0, 3.0, 5.0, 5.1, 6.0 &amp; 7.0</t>
  </si>
  <si>
    <t>Security Access Upgrades</t>
  </si>
  <si>
    <t>Boilers Replacements</t>
  </si>
  <si>
    <t>Gym Floor Replacement</t>
  </si>
  <si>
    <t>Electrical Service Upgrades</t>
  </si>
  <si>
    <t>St. Joseph's Catholic School, Calabogie</t>
  </si>
  <si>
    <t>Generator Back-up 2024 Project</t>
  </si>
  <si>
    <t>Envari - Scoping Study Energy Solutions 2024 Project</t>
  </si>
  <si>
    <t>St. Mary's Our Lady of Good Council Catholic School</t>
  </si>
  <si>
    <t>Stair Lift</t>
  </si>
  <si>
    <t>Phone/PA System Upgrades</t>
  </si>
  <si>
    <t>Ventilation and Electrical Feed Upgrade</t>
  </si>
  <si>
    <t>Ventilation Review</t>
  </si>
  <si>
    <t>Sanitary/Sewer Upgrades</t>
  </si>
  <si>
    <t>Basement Windows Replacement</t>
  </si>
  <si>
    <t>Roofing</t>
  </si>
  <si>
    <t>Roofing, Sections 1.0, 1.1, 2.0, 3.0 &amp; 4.0</t>
  </si>
  <si>
    <t>Cathedral Catholic School</t>
  </si>
  <si>
    <t>Envari Energy Study 2024 Project</t>
  </si>
  <si>
    <t>Accessibility Upgrades</t>
  </si>
  <si>
    <t>Roofing, Sections 2.0 &amp; 5.0</t>
  </si>
  <si>
    <t>Program Team Offices</t>
  </si>
  <si>
    <t>Parking Lot Upgrades</t>
  </si>
  <si>
    <t>Hot Water Tank Replacement</t>
  </si>
  <si>
    <t>Catch Basins</t>
  </si>
  <si>
    <t>Roofing, Sections 3.0 &amp; 4.0</t>
  </si>
  <si>
    <t>Front Door Replacement</t>
  </si>
  <si>
    <t>Exhaust Fan replacement/BAS</t>
  </si>
  <si>
    <t>Roofing Study</t>
  </si>
  <si>
    <t>Bishop Smith Catholic High School</t>
  </si>
  <si>
    <t>Grade 7/8 Wing Upgrades</t>
  </si>
  <si>
    <t>Gymnasium/Cafeteria Cooling</t>
  </si>
  <si>
    <t>Music Room Relocate and Renovation</t>
  </si>
  <si>
    <t>Watermain Replacement</t>
  </si>
  <si>
    <t>St. Joseph's Catholic High School</t>
  </si>
  <si>
    <t>Fieldhouse</t>
  </si>
  <si>
    <t>Stair Treads</t>
  </si>
  <si>
    <t>New Build of STA/SJH</t>
  </si>
  <si>
    <t>07/01/2024</t>
  </si>
  <si>
    <t>09/30/2024</t>
  </si>
  <si>
    <t>07/31/2024</t>
  </si>
  <si>
    <t>08/31/2024</t>
  </si>
  <si>
    <t>08/01/2023</t>
  </si>
  <si>
    <t>07/01/2023</t>
  </si>
  <si>
    <t>08/31/2025</t>
  </si>
  <si>
    <t>09/01/2023</t>
  </si>
  <si>
    <t>05/31/2024</t>
  </si>
  <si>
    <t>06/01/2024</t>
  </si>
  <si>
    <t>06/30/2024</t>
  </si>
  <si>
    <t>04/01/2024</t>
  </si>
  <si>
    <t>04/30/2024</t>
  </si>
  <si>
    <t>10/01/2023</t>
  </si>
  <si>
    <t>12/01/2023</t>
  </si>
  <si>
    <t>11/01/2023</t>
  </si>
  <si>
    <t>05/01/2024</t>
  </si>
  <si>
    <t>08/31/2026</t>
  </si>
  <si>
    <t>04/06/2023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</si>
</sst>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quot;$&quot;#,##0.00;[Red]\-&quot;$&quot;#,##0.00"/>
    <numFmt numFmtId="166" formatCode="_-* #,##0.00_-;\-* #,##0.00_-;_-* &quot;-&quot;??_-;_-@_-"/>
    <numFmt numFmtId="167" formatCode="&quot;$&quot;#,##0.0&quot;M&quot;"/>
    <numFmt numFmtId="168" formatCode="_-* #,##0_-;\-* #,##0_-;_-* &quot;-&quot;??_-;_-@_-"/>
    <numFmt numFmtId="169" formatCode="#,##0.00_ ;\-#,##0.00\ "/>
  </numFmts>
  <fonts count="48">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
      <b/>
      <sz val="11"/>
      <color theme="1"/>
      <name val="Raleway"/>
      <family val="3"/>
    </font>
    <font>
      <sz val="11"/>
      <color theme="1"/>
      <name val="Raleway"/>
      <family val="3"/>
    </font>
    <font>
      <b/>
      <sz val="18"/>
      <color theme="1"/>
      <name val="Raleway"/>
      <family val="3"/>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202">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165" fontId="0" fillId="9" borderId="0" xfId="0" applyNumberFormat="1" applyFill="1" applyAlignment="1">
      <alignment horizontal="center" vertical="center" wrapText="1"/>
    </xf>
    <xf numFmtId="0" fontId="0" fillId="18" borderId="0" xfId="0" applyFill="1" applyAlignment="1">
      <alignment horizontal="center"/>
    </xf>
    <xf numFmtId="169" fontId="13" fillId="8" borderId="21" xfId="4" applyNumberFormat="1" applyFont="1" applyFill="1" applyBorder="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7"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8" fontId="0" fillId="14" borderId="0" xfId="4" applyNumberFormat="1" applyFont="1" applyFill="1"/>
    <xf numFmtId="165"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8" fontId="42" fillId="0" borderId="0" xfId="4" applyNumberFormat="1" applyFont="1"/>
    <xf numFmtId="0" fontId="43" fillId="0" borderId="0" xfId="0" applyFont="1"/>
    <xf numFmtId="165"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9" fontId="44" fillId="8" borderId="21" xfId="4" applyNumberFormat="1" applyFont="1" applyFill="1" applyBorder="1" applyAlignment="1">
      <alignment horizontal="center" vertical="center"/>
    </xf>
    <xf numFmtId="3" fontId="5" fillId="7" borderId="6" xfId="1" applyNumberFormat="1" applyFont="1" applyAlignment="1">
      <alignment horizontal="center" vertical="center"/>
    </xf>
    <xf numFmtId="0" fontId="46" fillId="0" borderId="0" xfId="0" applyFont="1"/>
    <xf numFmtId="0" fontId="45" fillId="0" borderId="0" xfId="0" applyFont="1" applyAlignment="1">
      <alignment horizontal="center" vertical="center" wrapText="1"/>
    </xf>
    <xf numFmtId="0" fontId="47" fillId="0" borderId="0" xfId="0" applyFont="1"/>
    <xf numFmtId="0" fontId="46" fillId="0" borderId="38" xfId="0" applyFont="1" applyBorder="1"/>
    <xf numFmtId="0" fontId="46" fillId="0" borderId="0" xfId="0" applyFont="1" applyAlignment="1">
      <alignment horizontal="center"/>
    </xf>
    <xf numFmtId="0" fontId="46" fillId="0" borderId="38" xfId="0" applyFont="1" applyBorder="1" applyAlignment="1">
      <alignment horizontal="center"/>
    </xf>
    <xf numFmtId="0" fontId="46" fillId="0" borderId="0" xfId="0" applyFont="1" applyAlignment="1">
      <alignment vertical="center"/>
    </xf>
    <xf numFmtId="0" fontId="46" fillId="0" borderId="38" xfId="0" applyFont="1" applyBorder="1" applyAlignment="1">
      <alignment vertical="center"/>
    </xf>
    <xf numFmtId="0" fontId="46" fillId="0" borderId="38" xfId="0" applyFont="1" applyBorder="1" applyAlignment="1">
      <alignment horizontal="center" vertical="center"/>
    </xf>
    <xf numFmtId="0" fontId="46" fillId="0" borderId="40" xfId="0" applyFont="1" applyBorder="1"/>
    <xf numFmtId="0" fontId="46" fillId="0" borderId="40" xfId="0" applyFont="1" applyBorder="1" applyAlignment="1">
      <alignment horizontal="center"/>
    </xf>
    <xf numFmtId="9" fontId="46" fillId="0" borderId="41" xfId="0" applyNumberFormat="1" applyFont="1" applyBorder="1" applyAlignment="1">
      <alignment horizontal="center"/>
    </xf>
    <xf numFmtId="9" fontId="46" fillId="0" borderId="43" xfId="0" applyNumberFormat="1" applyFont="1" applyBorder="1" applyAlignment="1">
      <alignment horizontal="center"/>
    </xf>
    <xf numFmtId="9" fontId="46" fillId="0" borderId="43" xfId="0" applyNumberFormat="1" applyFont="1" applyBorder="1" applyAlignment="1">
      <alignment horizontal="center" vertical="center"/>
    </xf>
    <xf numFmtId="0" fontId="46" fillId="0" borderId="45" xfId="0" applyFont="1" applyBorder="1"/>
    <xf numFmtId="0" fontId="46" fillId="0" borderId="45" xfId="0" applyFont="1" applyBorder="1" applyAlignment="1">
      <alignment horizontal="center"/>
    </xf>
    <xf numFmtId="9" fontId="46" fillId="0" borderId="46" xfId="0" applyNumberFormat="1" applyFont="1" applyBorder="1" applyAlignment="1">
      <alignment horizontal="center"/>
    </xf>
    <xf numFmtId="0" fontId="46" fillId="0" borderId="45" xfId="0" applyFont="1" applyBorder="1" applyAlignment="1">
      <alignment horizontal="center" vertical="center"/>
    </xf>
    <xf numFmtId="9" fontId="46" fillId="0" borderId="46" xfId="0" applyNumberFormat="1" applyFont="1" applyBorder="1" applyAlignment="1">
      <alignment horizontal="center" vertical="center"/>
    </xf>
    <xf numFmtId="0" fontId="46" fillId="0" borderId="40" xfId="0" applyFont="1" applyBorder="1" applyAlignment="1">
      <alignment horizontal="center" vertical="center"/>
    </xf>
    <xf numFmtId="9" fontId="46" fillId="0" borderId="41" xfId="0" applyNumberFormat="1" applyFont="1" applyBorder="1" applyAlignment="1">
      <alignment horizontal="center" vertical="center"/>
    </xf>
    <xf numFmtId="0" fontId="46" fillId="0" borderId="50" xfId="0" applyFont="1" applyBorder="1" applyAlignment="1">
      <alignment vertical="center" wrapText="1"/>
    </xf>
    <xf numFmtId="0" fontId="46" fillId="0" borderId="51" xfId="0" applyFont="1" applyBorder="1" applyAlignment="1">
      <alignment vertical="center"/>
    </xf>
    <xf numFmtId="0" fontId="46" fillId="0" borderId="51" xfId="0" applyFont="1" applyBorder="1" applyAlignment="1">
      <alignment horizontal="center" vertical="center"/>
    </xf>
    <xf numFmtId="9" fontId="46" fillId="0" borderId="52" xfId="0" applyNumberFormat="1" applyFont="1" applyBorder="1" applyAlignment="1">
      <alignment horizontal="center" vertical="center"/>
    </xf>
    <xf numFmtId="0" fontId="46" fillId="0" borderId="40" xfId="0" applyFont="1" applyBorder="1" applyAlignment="1">
      <alignment vertical="center"/>
    </xf>
    <xf numFmtId="0" fontId="46" fillId="0" borderId="45" xfId="0" applyFont="1" applyBorder="1" applyAlignment="1">
      <alignment vertical="center"/>
    </xf>
    <xf numFmtId="0" fontId="45" fillId="0" borderId="50"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52" xfId="0" applyFont="1" applyBorder="1" applyAlignment="1">
      <alignment horizontal="center" vertical="center" wrapText="1"/>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46" fillId="0" borderId="39" xfId="0" applyFont="1" applyBorder="1" applyAlignment="1">
      <alignment horizontal="left" vertical="top" wrapText="1"/>
    </xf>
    <xf numFmtId="0" fontId="46" fillId="0" borderId="42" xfId="0" applyFont="1" applyBorder="1" applyAlignment="1">
      <alignment horizontal="left" vertical="top" wrapText="1"/>
    </xf>
    <xf numFmtId="0" fontId="46" fillId="0" borderId="44" xfId="0" applyFont="1" applyBorder="1" applyAlignment="1">
      <alignment horizontal="left" vertical="top" wrapText="1"/>
    </xf>
    <xf numFmtId="0" fontId="46" fillId="0" borderId="47" xfId="0" applyFont="1" applyBorder="1" applyAlignment="1">
      <alignment horizontal="left" vertical="top" wrapText="1"/>
    </xf>
    <xf numFmtId="0" fontId="46" fillId="0" borderId="48" xfId="0" applyFont="1" applyBorder="1" applyAlignment="1">
      <alignment horizontal="left" vertical="top" wrapText="1"/>
    </xf>
    <xf numFmtId="0" fontId="46" fillId="0" borderId="49" xfId="0" applyFont="1" applyBorder="1" applyAlignment="1">
      <alignment horizontal="left" vertical="top" wrapText="1"/>
    </xf>
    <xf numFmtId="0" fontId="6" fillId="9" borderId="16" xfId="0" applyFont="1" applyFill="1" applyBorder="1" applyAlignment="1">
      <alignment horizontal="center"/>
    </xf>
    <xf numFmtId="0" fontId="6" fillId="9" borderId="17" xfId="0" applyFont="1" applyFill="1" applyBorder="1" applyAlignment="1">
      <alignment horizont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298700" y="258764"/>
          <a:ext cx="627380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Renfrew County Catholic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36</xdr:row>
      <xdr:rowOff>3174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9156700" cy="5959475"/>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14499"/>
            <a:ext cx="3416300" cy="747519"/>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14501"/>
            <a:ext cx="3416300" cy="74587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Continue to optimize the air quality in classrooms and learning environments.</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Additional maintenance, adjustments and filter changes throughout the Board.</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 fresh air intake on HVAC units.</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Improving air quality through the use of higher grade filters in school ventilation units and/or the use of portable HEPA units.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98522" y="82550"/>
          <a:ext cx="10614618" cy="805291"/>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Renfrew County Catholic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7</xdr:col>
      <xdr:colOff>243663</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61878" y="1966212"/>
          <a:ext cx="4838994" cy="499436"/>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675882" y="2321351"/>
            <a:ext cx="1259252" cy="377831"/>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$18,583,290.4M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720873" y="2940345"/>
          <a:ext cx="4443523" cy="477507"/>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12</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822914" y="2946141"/>
          <a:ext cx="4950191" cy="454430"/>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450410</xdr:colOff>
      <xdr:row>9</xdr:row>
      <xdr:rowOff>59069</xdr:rowOff>
    </xdr:from>
    <xdr:to>
      <xdr:col>4</xdr:col>
      <xdr:colOff>406104</xdr:colOff>
      <xdr:row>10</xdr:row>
      <xdr:rowOff>95988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16224" y="1816395"/>
          <a:ext cx="2215113" cy="221512"/>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2020-21/2021-22/2022-23/2023-24</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12</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818105" y="3517834"/>
          <a:ext cx="4829590" cy="471037"/>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735690" y="5059646"/>
          <a:ext cx="7656407" cy="619567"/>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560</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60%</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10%</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823619" y="1961412"/>
          <a:ext cx="4509760" cy="515311"/>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4" y="2402503"/>
            <a:ext cx="955740" cy="31555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$3,521,100.0M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2024-25</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Renfrew County Catholic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25" totalsRowShown="0" headerRowDxfId="12" dataDxfId="11">
  <autoFilter ref="A5:J25"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opLeftCell="B15" zoomScaleNormal="100" workbookViewId="0">
      <selection activeCell="L17" sqref="L17"/>
    </sheetView>
  </sheetViews>
  <sheetFormatPr baseColWidth="10" defaultColWidth="8.83203125" defaultRowHeight="15"/>
  <cols>
    <col min="1" max="1" width="8.83203125" customWidth="1"/>
    <col min="2" max="8" width="16.83203125" customWidth="1"/>
    <col min="9" max="9" width="2" customWidth="1"/>
  </cols>
  <sheetData>
    <row r="1" spans="1:11" ht="16">
      <c r="A1" s="41" t="s">
        <v>0</v>
      </c>
    </row>
    <row r="2" spans="1:11" ht="60.75" customHeight="1">
      <c r="B2" s="170"/>
      <c r="C2" s="170"/>
      <c r="D2" s="170"/>
      <c r="E2" s="170"/>
      <c r="F2" s="170"/>
      <c r="G2" s="170"/>
      <c r="H2" s="170"/>
    </row>
    <row r="3" spans="1:11" ht="15" customHeight="1">
      <c r="A3" s="37"/>
    </row>
    <row r="4" spans="1:11" ht="40" customHeight="1">
      <c r="B4" s="171" t="s">
        <v>1</v>
      </c>
      <c r="C4" s="171"/>
      <c r="D4" s="171"/>
      <c r="E4" s="171"/>
      <c r="F4" s="171"/>
      <c r="G4" s="171"/>
      <c r="H4" s="171"/>
      <c r="K4" s="121"/>
    </row>
    <row r="5" spans="1:11" ht="40" customHeight="1">
      <c r="B5" s="171"/>
      <c r="C5" s="171"/>
      <c r="D5" s="171"/>
      <c r="E5" s="171"/>
      <c r="F5" s="171"/>
      <c r="G5" s="171"/>
      <c r="H5" s="171"/>
      <c r="K5" s="121"/>
    </row>
    <row r="6" spans="1:11" ht="24.75" customHeight="1">
      <c r="K6" s="127"/>
    </row>
    <row r="7" spans="1:11" ht="46" customHeight="1">
      <c r="A7" s="38"/>
      <c r="B7" s="39"/>
      <c r="C7" s="172"/>
      <c r="D7" s="172"/>
      <c r="E7" s="172"/>
      <c r="F7" s="172"/>
      <c r="G7" s="172"/>
      <c r="K7" s="128"/>
    </row>
    <row r="8" spans="1:11">
      <c r="A8" s="39"/>
      <c r="B8" s="39"/>
    </row>
    <row r="9" spans="1:11">
      <c r="A9" s="39"/>
      <c r="B9" s="39"/>
    </row>
    <row r="10" spans="1:11">
      <c r="A10" s="39"/>
      <c r="B10" s="39"/>
    </row>
    <row r="11" spans="1:11">
      <c r="A11" s="38"/>
      <c r="B11" s="39"/>
    </row>
    <row r="12" spans="1:11">
      <c r="A12" s="39"/>
      <c r="B12" s="39"/>
    </row>
    <row r="13" spans="1:11">
      <c r="A13" s="39"/>
      <c r="B13" s="39"/>
    </row>
    <row r="14" spans="1:11">
      <c r="A14" s="39"/>
      <c r="B14" s="39"/>
    </row>
    <row r="15" spans="1:11">
      <c r="A15" s="39"/>
      <c r="B15" s="39"/>
    </row>
  </sheetData>
  <sheetProtection selectLockedCells="1" selectUnlockedCells="1"/>
  <mergeCells count="3">
    <mergeCell ref="B2:H2"/>
    <mergeCell ref="B4:H5"/>
    <mergeCell ref="C7:G7"/>
  </mergeCell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A9" zoomScale="86" zoomScaleNormal="86" workbookViewId="0">
      <selection activeCell="P11" sqref="P11"/>
    </sheetView>
  </sheetViews>
  <sheetFormatPr baseColWidth="10" defaultColWidth="8.1640625" defaultRowHeight="15" zeroHeight="1"/>
  <cols>
    <col min="1" max="1" width="3.83203125" style="1" customWidth="1"/>
    <col min="2" max="13" width="10.83203125" style="1" customWidth="1"/>
    <col min="14" max="14" width="9.1640625" style="1" customWidth="1"/>
    <col min="15" max="15" width="3.83203125" style="1" customWidth="1"/>
    <col min="16" max="5704" width="8.1640625" style="1" customWidth="1"/>
    <col min="5705" max="16384" width="8.1640625" style="1"/>
  </cols>
  <sheetData>
    <row r="1" spans="1:18" ht="16">
      <c r="A1" s="41" t="s">
        <v>2</v>
      </c>
      <c r="R1"/>
    </row>
    <row r="2" spans="1:18" ht="16">
      <c r="A2" s="40"/>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29"/>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73"/>
      <c r="C33" s="173"/>
      <c r="D33" s="173"/>
      <c r="E33" s="173"/>
      <c r="F33" s="173"/>
      <c r="G33" s="173"/>
      <c r="H33" s="173"/>
      <c r="I33" s="173"/>
      <c r="J33" s="173"/>
      <c r="K33" s="173"/>
      <c r="L33" s="173"/>
      <c r="M33" s="173"/>
      <c r="N33" s="173"/>
    </row>
  </sheetData>
  <mergeCells count="1">
    <mergeCell ref="B33:N33"/>
  </mergeCells>
  <printOptions horizontalCentered="1"/>
  <pageMargins left="0.23622047244094491" right="0.23622047244094491" top="0.74803149606299213" bottom="0.74803149606299213" header="0" footer="0"/>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showRuler="0" showWhiteSpace="0" view="pageLayout" topLeftCell="A12" zoomScaleNormal="100" workbookViewId="0">
      <selection activeCell="D5" sqref="D5"/>
    </sheetView>
  </sheetViews>
  <sheetFormatPr baseColWidth="10" defaultColWidth="16.1640625" defaultRowHeight="15" zeroHeight="1"/>
  <cols>
    <col min="1" max="1" width="3.83203125" style="1" customWidth="1"/>
    <col min="2" max="3" width="15.5" style="1" customWidth="1"/>
    <col min="4" max="4" width="36.83203125" style="1" customWidth="1"/>
    <col min="5" max="5" width="21.5" style="1" customWidth="1"/>
    <col min="6" max="7" width="16.1640625" style="1"/>
    <col min="8" max="8" width="16.1640625" style="2" customWidth="1"/>
    <col min="9" max="9" width="5" style="2" hidden="1" customWidth="1"/>
    <col min="10" max="10" width="16.1640625" style="2" customWidth="1"/>
    <col min="11" max="16384" width="16.1640625" style="1"/>
  </cols>
  <sheetData>
    <row r="1" spans="1:12" ht="16">
      <c r="A1" s="41" t="s">
        <v>3</v>
      </c>
      <c r="H1"/>
    </row>
    <row r="2" spans="1:12" s="2" customFormat="1" ht="53.25" customHeight="1">
      <c r="A2" s="40"/>
      <c r="B2" s="174"/>
      <c r="C2" s="174"/>
      <c r="D2" s="174"/>
      <c r="E2" s="174"/>
      <c r="F2" s="174"/>
      <c r="H2"/>
    </row>
    <row r="3" spans="1:12" s="2" customFormat="1" ht="13" customHeight="1">
      <c r="A3" s="1"/>
      <c r="B3" s="1"/>
      <c r="C3" s="1"/>
      <c r="D3" s="1"/>
      <c r="E3" s="1"/>
      <c r="F3" s="1"/>
    </row>
    <row r="4" spans="1:12" s="2" customFormat="1" ht="13" customHeight="1">
      <c r="A4" s="1"/>
      <c r="B4" s="1"/>
      <c r="C4" s="1"/>
      <c r="D4" s="1"/>
      <c r="E4" s="1"/>
      <c r="F4" s="1"/>
    </row>
    <row r="5" spans="1:12" s="2" customFormat="1" ht="25" customHeight="1">
      <c r="A5" s="1"/>
      <c r="B5" s="175" t="s">
        <v>4</v>
      </c>
      <c r="C5" s="176"/>
      <c r="D5" s="65" t="s">
        <v>90</v>
      </c>
      <c r="E5" s="3"/>
      <c r="F5" s="4"/>
      <c r="H5" s="11"/>
    </row>
    <row r="6" spans="1:12" s="2" customFormat="1" ht="6.75" customHeight="1">
      <c r="A6" s="1"/>
      <c r="B6" s="1"/>
      <c r="C6" s="1"/>
      <c r="D6" s="1"/>
      <c r="E6" s="1"/>
      <c r="F6" s="1"/>
    </row>
    <row r="7" spans="1:12" s="2" customFormat="1" ht="25" customHeight="1">
      <c r="A7" s="1"/>
      <c r="B7" s="6" t="s">
        <v>6</v>
      </c>
      <c r="C7" s="7"/>
      <c r="D7" s="5" t="str">
        <f>INDEX(Table1[Type of School Facility Ventilation],MATCH('3. School Dashboard'!D5,Table1[Name of School Facility],0),1)</f>
        <v>Mechanical Ventilation</v>
      </c>
      <c r="E7" s="16"/>
      <c r="F7" s="9"/>
    </row>
    <row r="8" spans="1:12" s="2" customFormat="1" ht="12.75" customHeight="1">
      <c r="A8" s="1"/>
      <c r="B8" s="1"/>
      <c r="C8" s="1"/>
      <c r="D8" s="1"/>
      <c r="E8" s="1"/>
      <c r="F8" s="1"/>
    </row>
    <row r="9" spans="1:12" s="2" customFormat="1" ht="27" customHeight="1">
      <c r="A9" s="1"/>
      <c r="B9" s="175" t="s">
        <v>7</v>
      </c>
      <c r="C9" s="176"/>
      <c r="D9" s="176"/>
      <c r="E9" s="176"/>
      <c r="F9" s="177"/>
    </row>
    <row r="10" spans="1:12" s="2" customFormat="1" ht="18" customHeight="1">
      <c r="A10" s="1"/>
      <c r="B10" s="178" t="s">
        <v>8</v>
      </c>
      <c r="C10" s="179"/>
      <c r="D10" s="179"/>
      <c r="E10" s="32" t="str">
        <f>IF(AND(I10="NA", $D$7="Non-Mechanical Ventilation (Natural Ventilation / Exhaust Only)"),"Not Applicable", "")</f>
        <v/>
      </c>
      <c r="F10" s="8">
        <f>IF(I10="NA",-1,IF(I10="Yes",1,0))</f>
        <v>1</v>
      </c>
      <c r="I10" s="31" t="str">
        <f>INDEX(Table1[[Ventilation assessed ]],MATCH('3. School Dashboard'!$D$5,Table1[Name of School Facility],0))</f>
        <v>Yes</v>
      </c>
    </row>
    <row r="11" spans="1:12" s="2" customFormat="1" ht="18" customHeight="1">
      <c r="A11" s="1"/>
      <c r="B11" s="182" t="s">
        <v>9</v>
      </c>
      <c r="C11" s="183"/>
      <c r="D11" s="183"/>
      <c r="E11" s="32" t="str">
        <f>IF(AND(I11="NA", $D$7="Non-Mechanical Ventilation (Natural Ventilation / Exhaust Only)"),"Not Applicable", "")</f>
        <v/>
      </c>
      <c r="F11" s="8">
        <f>IF(I11="NA",-1,IF(I11="Yes",1,0))</f>
        <v>1</v>
      </c>
      <c r="H11" s="131"/>
      <c r="I11" s="31" t="str">
        <f>INDEX(Table1[Higher grade filters installed],MATCH('3. School Dashboard'!$D$5,Table1[Name of School Facility],0))</f>
        <v>Yes</v>
      </c>
      <c r="J11" s="131"/>
      <c r="L11" s="124"/>
    </row>
    <row r="12" spans="1:12" s="2" customFormat="1" ht="18" customHeight="1">
      <c r="A12" s="1"/>
      <c r="B12" s="182" t="s">
        <v>10</v>
      </c>
      <c r="C12" s="183"/>
      <c r="D12" s="183"/>
      <c r="E12" s="32" t="str">
        <f>IF(AND(I12="NA", $D$7="Non-Mechanical Ventilation (Natural Ventilation / Exhaust Only)"),"Not Applicable", "")</f>
        <v/>
      </c>
      <c r="F12" s="8">
        <f>IF(I12="NA",-1,IF(I12="Yes",1,0))</f>
        <v>1</v>
      </c>
      <c r="I12" s="31" t="str">
        <f>INDEX(Table1[Increased frequency of filter changes],MATCH('3. School Dashboard'!$D$5,Table1[Name of School Facility],0))</f>
        <v>Yes</v>
      </c>
    </row>
    <row r="13" spans="1:12" s="2" customFormat="1" ht="18" customHeight="1">
      <c r="A13" s="1"/>
      <c r="B13" s="182" t="s">
        <v>11</v>
      </c>
      <c r="C13" s="183"/>
      <c r="D13" s="183"/>
      <c r="E13" s="32" t="str">
        <f>IF(AND(I13="NA", $D$7="Non-Mechanical Ventilation (Natural Ventilation / Exhaust Only)"),"Not Applicable", "")</f>
        <v/>
      </c>
      <c r="F13" s="8">
        <f>IF(I13="NA",-1,IF(I13="Yes",1,0))</f>
        <v>1</v>
      </c>
      <c r="I13" s="31" t="str">
        <f>INDEX(Table1[Increased fresh air intake (windows and/or mechanical ventilation systems)],MATCH('3. School Dashboard'!$D$5,Table1[Name of School Facility],0))</f>
        <v>Yes</v>
      </c>
    </row>
    <row r="14" spans="1:12" ht="18" customHeight="1">
      <c r="B14" s="182" t="s">
        <v>12</v>
      </c>
      <c r="C14" s="183"/>
      <c r="D14" s="183"/>
      <c r="E14" s="32" t="str">
        <f>IF(I14="NA", "Not Applicable", "")</f>
        <v>Not Applicable</v>
      </c>
      <c r="F14" s="50">
        <f>IF(I14="NA",-1,IF(I14="Yes",1,0))</f>
        <v>-1</v>
      </c>
      <c r="G14" s="10"/>
      <c r="I14" s="31" t="str">
        <f>INDEX(Table1[HEPA units deployed in portables, as needed ],MATCH('3. School Dashboard'!$D$5,Table1[Name of School Facility],0))</f>
        <v>NA</v>
      </c>
    </row>
    <row r="15" spans="1:12" s="124" customFormat="1" ht="18" customHeight="1">
      <c r="B15" s="180" t="s">
        <v>13</v>
      </c>
      <c r="C15" s="181"/>
      <c r="D15" s="181"/>
      <c r="E15" s="181"/>
      <c r="F15" s="51">
        <f>INDEX(Table1[Standalone HEPA filter units in place],MATCH('3. School Dashboard'!$D$5,Table1[Name of School Facility],0))</f>
        <v>20</v>
      </c>
      <c r="G15" s="125"/>
      <c r="I15" s="125"/>
    </row>
    <row r="16" spans="1:12" s="124" customFormat="1" ht="25.75" customHeight="1">
      <c r="B16" s="55" t="s">
        <v>14</v>
      </c>
      <c r="G16" s="126"/>
      <c r="H16" s="130"/>
    </row>
    <row r="17" spans="2:2" ht="17.25" customHeight="1">
      <c r="B17" s="56" t="s">
        <v>15</v>
      </c>
    </row>
    <row r="26" spans="2:2" ht="4" hidden="1" customHeight="1"/>
  </sheetData>
  <sheetProtection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rintOptions horizontalCentered="1"/>
  <pageMargins left="0.31496062992125984" right="0.31496062992125984" top="0.74803149606299213" bottom="0.74803149606299213" header="0" footer="0"/>
  <pageSetup scale="4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56BB-8B86-41C0-8EAE-780DAF7A154D}">
  <sheetPr>
    <tabColor rgb="FF0070C0"/>
    <pageSetUpPr fitToPage="1"/>
  </sheetPr>
  <dimension ref="A1:E74"/>
  <sheetViews>
    <sheetView tabSelected="1" topLeftCell="A17" workbookViewId="0">
      <selection activeCell="E65" sqref="E65"/>
    </sheetView>
  </sheetViews>
  <sheetFormatPr baseColWidth="10" defaultColWidth="22.83203125" defaultRowHeight="14"/>
  <cols>
    <col min="1" max="1" width="22.83203125" style="140"/>
    <col min="2" max="2" width="51.83203125" style="140" bestFit="1" customWidth="1"/>
    <col min="3" max="5" width="22.83203125" style="144"/>
    <col min="6" max="16384" width="22.83203125" style="140"/>
  </cols>
  <sheetData>
    <row r="1" spans="1:5" ht="23" thickBot="1">
      <c r="A1" s="142" t="s">
        <v>532</v>
      </c>
    </row>
    <row r="2" spans="1:5" s="141" customFormat="1" ht="46" thickBot="1">
      <c r="A2" s="167" t="s">
        <v>4</v>
      </c>
      <c r="B2" s="168" t="s">
        <v>531</v>
      </c>
      <c r="C2" s="168" t="s">
        <v>530</v>
      </c>
      <c r="D2" s="168" t="s">
        <v>529</v>
      </c>
      <c r="E2" s="169" t="s">
        <v>528</v>
      </c>
    </row>
    <row r="3" spans="1:5">
      <c r="A3" s="184" t="s">
        <v>92</v>
      </c>
      <c r="B3" s="165" t="s">
        <v>533</v>
      </c>
      <c r="C3" s="159" t="s">
        <v>581</v>
      </c>
      <c r="D3" s="159" t="s">
        <v>582</v>
      </c>
      <c r="E3" s="160">
        <v>0.1</v>
      </c>
    </row>
    <row r="4" spans="1:5">
      <c r="A4" s="185"/>
      <c r="B4" s="147" t="s">
        <v>534</v>
      </c>
      <c r="C4" s="148" t="s">
        <v>576</v>
      </c>
      <c r="D4" s="148" t="s">
        <v>577</v>
      </c>
      <c r="E4" s="153">
        <v>1</v>
      </c>
    </row>
    <row r="5" spans="1:5" ht="15" thickBot="1">
      <c r="A5" s="186"/>
      <c r="B5" s="166" t="s">
        <v>540</v>
      </c>
      <c r="C5" s="157" t="s">
        <v>581</v>
      </c>
      <c r="D5" s="157" t="s">
        <v>582</v>
      </c>
      <c r="E5" s="158">
        <v>0.1</v>
      </c>
    </row>
    <row r="6" spans="1:5">
      <c r="A6" s="184" t="s">
        <v>535</v>
      </c>
      <c r="B6" s="165" t="s">
        <v>536</v>
      </c>
      <c r="C6" s="159" t="s">
        <v>576</v>
      </c>
      <c r="D6" s="159" t="s">
        <v>578</v>
      </c>
      <c r="E6" s="160">
        <v>1</v>
      </c>
    </row>
    <row r="7" spans="1:5">
      <c r="A7" s="185"/>
      <c r="B7" s="147" t="s">
        <v>537</v>
      </c>
      <c r="C7" s="148" t="s">
        <v>576</v>
      </c>
      <c r="D7" s="148" t="s">
        <v>579</v>
      </c>
      <c r="E7" s="153">
        <v>1</v>
      </c>
    </row>
    <row r="8" spans="1:5">
      <c r="A8" s="185"/>
      <c r="B8" s="147" t="s">
        <v>533</v>
      </c>
      <c r="C8" s="148" t="s">
        <v>581</v>
      </c>
      <c r="D8" s="148" t="s">
        <v>582</v>
      </c>
      <c r="E8" s="153">
        <v>0.1</v>
      </c>
    </row>
    <row r="9" spans="1:5">
      <c r="A9" s="185"/>
      <c r="B9" s="147" t="s">
        <v>538</v>
      </c>
      <c r="C9" s="148" t="s">
        <v>576</v>
      </c>
      <c r="D9" s="148" t="s">
        <v>577</v>
      </c>
      <c r="E9" s="153">
        <v>1</v>
      </c>
    </row>
    <row r="10" spans="1:5">
      <c r="A10" s="185"/>
      <c r="B10" s="147" t="s">
        <v>539</v>
      </c>
      <c r="C10" s="148" t="s">
        <v>576</v>
      </c>
      <c r="D10" s="148" t="s">
        <v>579</v>
      </c>
      <c r="E10" s="153">
        <v>1</v>
      </c>
    </row>
    <row r="11" spans="1:5" ht="15" thickBot="1">
      <c r="A11" s="186"/>
      <c r="B11" s="166" t="s">
        <v>540</v>
      </c>
      <c r="C11" s="157" t="s">
        <v>581</v>
      </c>
      <c r="D11" s="157" t="s">
        <v>582</v>
      </c>
      <c r="E11" s="158">
        <v>0.1</v>
      </c>
    </row>
    <row r="12" spans="1:5">
      <c r="A12" s="184" t="s">
        <v>90</v>
      </c>
      <c r="B12" s="165" t="s">
        <v>541</v>
      </c>
      <c r="C12" s="159" t="s">
        <v>576</v>
      </c>
      <c r="D12" s="159" t="s">
        <v>577</v>
      </c>
      <c r="E12" s="160">
        <v>1</v>
      </c>
    </row>
    <row r="13" spans="1:5">
      <c r="A13" s="185"/>
      <c r="B13" s="147" t="s">
        <v>542</v>
      </c>
      <c r="C13" s="148" t="s">
        <v>576</v>
      </c>
      <c r="D13" s="148" t="s">
        <v>579</v>
      </c>
      <c r="E13" s="153">
        <v>1</v>
      </c>
    </row>
    <row r="14" spans="1:5" ht="15" thickBot="1">
      <c r="A14" s="186"/>
      <c r="B14" s="166" t="s">
        <v>539</v>
      </c>
      <c r="C14" s="157" t="s">
        <v>576</v>
      </c>
      <c r="D14" s="157" t="s">
        <v>579</v>
      </c>
      <c r="E14" s="158">
        <v>1</v>
      </c>
    </row>
    <row r="15" spans="1:5">
      <c r="A15" s="187" t="s">
        <v>543</v>
      </c>
      <c r="B15" s="165" t="s">
        <v>544</v>
      </c>
      <c r="C15" s="159" t="s">
        <v>580</v>
      </c>
      <c r="D15" s="159" t="s">
        <v>579</v>
      </c>
      <c r="E15" s="160">
        <v>1</v>
      </c>
    </row>
    <row r="16" spans="1:5">
      <c r="A16" s="188"/>
      <c r="B16" s="147" t="s">
        <v>533</v>
      </c>
      <c r="C16" s="148" t="s">
        <v>581</v>
      </c>
      <c r="D16" s="148" t="s">
        <v>582</v>
      </c>
      <c r="E16" s="153">
        <v>0.1</v>
      </c>
    </row>
    <row r="17" spans="1:5" ht="15" thickBot="1">
      <c r="A17" s="189"/>
      <c r="B17" s="166" t="s">
        <v>539</v>
      </c>
      <c r="C17" s="157" t="s">
        <v>576</v>
      </c>
      <c r="D17" s="157" t="s">
        <v>579</v>
      </c>
      <c r="E17" s="158">
        <v>1</v>
      </c>
    </row>
    <row r="18" spans="1:5">
      <c r="A18" s="184" t="s">
        <v>84</v>
      </c>
      <c r="B18" s="165" t="s">
        <v>545</v>
      </c>
      <c r="C18" s="159" t="s">
        <v>576</v>
      </c>
      <c r="D18" s="159" t="s">
        <v>579</v>
      </c>
      <c r="E18" s="160">
        <v>1</v>
      </c>
    </row>
    <row r="19" spans="1:5">
      <c r="A19" s="185"/>
      <c r="B19" s="147" t="s">
        <v>411</v>
      </c>
      <c r="C19" s="148" t="s">
        <v>576</v>
      </c>
      <c r="D19" s="148" t="s">
        <v>579</v>
      </c>
      <c r="E19" s="153">
        <v>1</v>
      </c>
    </row>
    <row r="20" spans="1:5" ht="15" thickBot="1">
      <c r="A20" s="186"/>
      <c r="B20" s="166" t="s">
        <v>539</v>
      </c>
      <c r="C20" s="157" t="s">
        <v>576</v>
      </c>
      <c r="D20" s="157" t="s">
        <v>579</v>
      </c>
      <c r="E20" s="158">
        <v>1</v>
      </c>
    </row>
    <row r="21" spans="1:5">
      <c r="A21" s="184" t="s">
        <v>69</v>
      </c>
      <c r="B21" s="165" t="s">
        <v>544</v>
      </c>
      <c r="C21" s="159" t="s">
        <v>580</v>
      </c>
      <c r="D21" s="159" t="s">
        <v>579</v>
      </c>
      <c r="E21" s="160">
        <v>1</v>
      </c>
    </row>
    <row r="22" spans="1:5" ht="15" thickBot="1">
      <c r="A22" s="186"/>
      <c r="B22" s="166" t="s">
        <v>411</v>
      </c>
      <c r="C22" s="157" t="s">
        <v>576</v>
      </c>
      <c r="D22" s="157" t="s">
        <v>579</v>
      </c>
      <c r="E22" s="158">
        <v>1</v>
      </c>
    </row>
    <row r="23" spans="1:5">
      <c r="A23" s="187" t="s">
        <v>546</v>
      </c>
      <c r="B23" s="165" t="s">
        <v>547</v>
      </c>
      <c r="C23" s="159" t="s">
        <v>580</v>
      </c>
      <c r="D23" s="159" t="s">
        <v>579</v>
      </c>
      <c r="E23" s="160">
        <v>1</v>
      </c>
    </row>
    <row r="24" spans="1:5">
      <c r="A24" s="188"/>
      <c r="B24" s="147" t="s">
        <v>548</v>
      </c>
      <c r="C24" s="148" t="s">
        <v>583</v>
      </c>
      <c r="D24" s="148" t="s">
        <v>584</v>
      </c>
      <c r="E24" s="153">
        <v>1</v>
      </c>
    </row>
    <row r="25" spans="1:5">
      <c r="A25" s="188"/>
      <c r="B25" s="147" t="s">
        <v>549</v>
      </c>
      <c r="C25" s="148" t="s">
        <v>583</v>
      </c>
      <c r="D25" s="148" t="s">
        <v>582</v>
      </c>
      <c r="E25" s="153">
        <v>0.1</v>
      </c>
    </row>
    <row r="26" spans="1:5">
      <c r="A26" s="188"/>
      <c r="B26" s="147" t="s">
        <v>550</v>
      </c>
      <c r="C26" s="148" t="s">
        <v>583</v>
      </c>
      <c r="D26" s="148" t="s">
        <v>582</v>
      </c>
      <c r="E26" s="153">
        <v>0.1</v>
      </c>
    </row>
    <row r="27" spans="1:5">
      <c r="A27" s="188"/>
      <c r="B27" s="147" t="s">
        <v>551</v>
      </c>
      <c r="C27" s="148" t="s">
        <v>585</v>
      </c>
      <c r="D27" s="148" t="s">
        <v>586</v>
      </c>
      <c r="E27" s="153">
        <v>1</v>
      </c>
    </row>
    <row r="28" spans="1:5">
      <c r="A28" s="188"/>
      <c r="B28" s="147" t="s">
        <v>539</v>
      </c>
      <c r="C28" s="148" t="s">
        <v>576</v>
      </c>
      <c r="D28" s="148" t="s">
        <v>579</v>
      </c>
      <c r="E28" s="153">
        <v>1</v>
      </c>
    </row>
    <row r="29" spans="1:5" ht="15" thickBot="1">
      <c r="A29" s="189"/>
      <c r="B29" s="166" t="s">
        <v>552</v>
      </c>
      <c r="C29" s="157" t="s">
        <v>576</v>
      </c>
      <c r="D29" s="157" t="s">
        <v>579</v>
      </c>
      <c r="E29" s="158">
        <v>1</v>
      </c>
    </row>
    <row r="30" spans="1:5">
      <c r="A30" s="184" t="s">
        <v>103</v>
      </c>
      <c r="B30" s="165" t="s">
        <v>541</v>
      </c>
      <c r="C30" s="159" t="s">
        <v>576</v>
      </c>
      <c r="D30" s="159" t="s">
        <v>579</v>
      </c>
      <c r="E30" s="160">
        <v>1</v>
      </c>
    </row>
    <row r="31" spans="1:5">
      <c r="A31" s="185"/>
      <c r="B31" s="147" t="s">
        <v>548</v>
      </c>
      <c r="C31" s="148" t="s">
        <v>587</v>
      </c>
      <c r="D31" s="148" t="s">
        <v>588</v>
      </c>
      <c r="E31" s="153">
        <v>1</v>
      </c>
    </row>
    <row r="32" spans="1:5">
      <c r="A32" s="185"/>
      <c r="B32" s="147" t="s">
        <v>544</v>
      </c>
      <c r="C32" s="148" t="s">
        <v>580</v>
      </c>
      <c r="D32" s="148" t="s">
        <v>579</v>
      </c>
      <c r="E32" s="153">
        <v>1</v>
      </c>
    </row>
    <row r="33" spans="1:5">
      <c r="A33" s="185"/>
      <c r="B33" s="147" t="s">
        <v>553</v>
      </c>
      <c r="C33" s="148" t="s">
        <v>581</v>
      </c>
      <c r="D33" s="148" t="s">
        <v>582</v>
      </c>
      <c r="E33" s="153">
        <v>0.1</v>
      </c>
    </row>
    <row r="34" spans="1:5" ht="15" thickBot="1">
      <c r="A34" s="186"/>
      <c r="B34" s="166" t="s">
        <v>539</v>
      </c>
      <c r="C34" s="157" t="s">
        <v>576</v>
      </c>
      <c r="D34" s="157" t="s">
        <v>579</v>
      </c>
      <c r="E34" s="158">
        <v>1</v>
      </c>
    </row>
    <row r="35" spans="1:5">
      <c r="A35" s="184" t="s">
        <v>88</v>
      </c>
      <c r="B35" s="165" t="s">
        <v>541</v>
      </c>
      <c r="C35" s="159" t="s">
        <v>576</v>
      </c>
      <c r="D35" s="159" t="s">
        <v>579</v>
      </c>
      <c r="E35" s="160">
        <v>1</v>
      </c>
    </row>
    <row r="36" spans="1:5" ht="15" thickBot="1">
      <c r="A36" s="186"/>
      <c r="B36" s="166" t="s">
        <v>553</v>
      </c>
      <c r="C36" s="157" t="s">
        <v>581</v>
      </c>
      <c r="D36" s="157" t="s">
        <v>582</v>
      </c>
      <c r="E36" s="158">
        <v>0.1</v>
      </c>
    </row>
    <row r="37" spans="1:5">
      <c r="A37" s="184" t="s">
        <v>82</v>
      </c>
      <c r="B37" s="165" t="s">
        <v>542</v>
      </c>
      <c r="C37" s="159" t="s">
        <v>589</v>
      </c>
      <c r="D37" s="159" t="s">
        <v>579</v>
      </c>
      <c r="E37" s="160">
        <v>1</v>
      </c>
    </row>
    <row r="38" spans="1:5">
      <c r="A38" s="185"/>
      <c r="B38" s="147" t="s">
        <v>411</v>
      </c>
      <c r="C38" s="148" t="s">
        <v>581</v>
      </c>
      <c r="D38" s="148" t="s">
        <v>582</v>
      </c>
      <c r="E38" s="153">
        <v>0.1</v>
      </c>
    </row>
    <row r="39" spans="1:5" ht="15" thickBot="1">
      <c r="A39" s="186"/>
      <c r="B39" s="166" t="s">
        <v>554</v>
      </c>
      <c r="C39" s="157" t="s">
        <v>576</v>
      </c>
      <c r="D39" s="157" t="s">
        <v>579</v>
      </c>
      <c r="E39" s="158">
        <v>1</v>
      </c>
    </row>
    <row r="40" spans="1:5">
      <c r="A40" s="184" t="s">
        <v>86</v>
      </c>
      <c r="B40" s="165" t="s">
        <v>411</v>
      </c>
      <c r="C40" s="159" t="s">
        <v>581</v>
      </c>
      <c r="D40" s="159" t="s">
        <v>582</v>
      </c>
      <c r="E40" s="160">
        <v>0.1</v>
      </c>
    </row>
    <row r="41" spans="1:5" ht="15" thickBot="1">
      <c r="A41" s="186"/>
      <c r="B41" s="166" t="s">
        <v>539</v>
      </c>
      <c r="C41" s="157" t="s">
        <v>576</v>
      </c>
      <c r="D41" s="157" t="s">
        <v>579</v>
      </c>
      <c r="E41" s="158">
        <v>1</v>
      </c>
    </row>
    <row r="42" spans="1:5">
      <c r="A42" s="187" t="s">
        <v>555</v>
      </c>
      <c r="B42" s="165" t="s">
        <v>556</v>
      </c>
      <c r="C42" s="159" t="s">
        <v>576</v>
      </c>
      <c r="D42" s="159" t="s">
        <v>579</v>
      </c>
      <c r="E42" s="160">
        <v>1</v>
      </c>
    </row>
    <row r="43" spans="1:5">
      <c r="A43" s="188"/>
      <c r="B43" s="147" t="s">
        <v>411</v>
      </c>
      <c r="C43" s="148" t="s">
        <v>576</v>
      </c>
      <c r="D43" s="148" t="s">
        <v>579</v>
      </c>
      <c r="E43" s="153">
        <v>1</v>
      </c>
    </row>
    <row r="44" spans="1:5" ht="15" thickBot="1">
      <c r="A44" s="189"/>
      <c r="B44" s="166" t="s">
        <v>557</v>
      </c>
      <c r="C44" s="157" t="s">
        <v>581</v>
      </c>
      <c r="D44" s="157" t="s">
        <v>582</v>
      </c>
      <c r="E44" s="158">
        <v>0.1</v>
      </c>
    </row>
    <row r="45" spans="1:5">
      <c r="A45" s="187" t="s">
        <v>71</v>
      </c>
      <c r="B45" s="165" t="s">
        <v>558</v>
      </c>
      <c r="C45" s="159" t="s">
        <v>576</v>
      </c>
      <c r="D45" s="159" t="s">
        <v>579</v>
      </c>
      <c r="E45" s="160">
        <v>1</v>
      </c>
    </row>
    <row r="46" spans="1:5" ht="15" thickBot="1">
      <c r="A46" s="189"/>
      <c r="B46" s="166" t="s">
        <v>559</v>
      </c>
      <c r="C46" s="157" t="s">
        <v>576</v>
      </c>
      <c r="D46" s="157" t="s">
        <v>579</v>
      </c>
      <c r="E46" s="158">
        <v>1</v>
      </c>
    </row>
    <row r="47" spans="1:5" s="146" customFormat="1" ht="31" thickBot="1">
      <c r="A47" s="161" t="s">
        <v>78</v>
      </c>
      <c r="B47" s="162" t="s">
        <v>560</v>
      </c>
      <c r="C47" s="163" t="s">
        <v>576</v>
      </c>
      <c r="D47" s="163" t="s">
        <v>579</v>
      </c>
      <c r="E47" s="164">
        <v>1</v>
      </c>
    </row>
    <row r="48" spans="1:5">
      <c r="A48" s="187" t="s">
        <v>80</v>
      </c>
      <c r="B48" s="149" t="s">
        <v>541</v>
      </c>
      <c r="C48" s="159" t="s">
        <v>576</v>
      </c>
      <c r="D48" s="159" t="s">
        <v>579</v>
      </c>
      <c r="E48" s="160">
        <v>1</v>
      </c>
    </row>
    <row r="49" spans="1:5">
      <c r="A49" s="188"/>
      <c r="B49" s="143" t="s">
        <v>560</v>
      </c>
      <c r="C49" s="148" t="s">
        <v>576</v>
      </c>
      <c r="D49" s="148" t="s">
        <v>579</v>
      </c>
      <c r="E49" s="153">
        <v>1</v>
      </c>
    </row>
    <row r="50" spans="1:5">
      <c r="A50" s="188"/>
      <c r="B50" s="143" t="s">
        <v>561</v>
      </c>
      <c r="C50" s="145" t="s">
        <v>587</v>
      </c>
      <c r="D50" s="145" t="s">
        <v>588</v>
      </c>
      <c r="E50" s="152">
        <v>1</v>
      </c>
    </row>
    <row r="51" spans="1:5">
      <c r="A51" s="188"/>
      <c r="B51" s="143" t="s">
        <v>533</v>
      </c>
      <c r="C51" s="148" t="s">
        <v>581</v>
      </c>
      <c r="D51" s="148" t="s">
        <v>582</v>
      </c>
      <c r="E51" s="153">
        <v>0.1</v>
      </c>
    </row>
    <row r="52" spans="1:5" ht="15" thickBot="1">
      <c r="A52" s="189"/>
      <c r="B52" s="154" t="s">
        <v>539</v>
      </c>
      <c r="C52" s="157" t="s">
        <v>576</v>
      </c>
      <c r="D52" s="157" t="s">
        <v>579</v>
      </c>
      <c r="E52" s="158">
        <v>1</v>
      </c>
    </row>
    <row r="53" spans="1:5">
      <c r="A53" s="187" t="s">
        <v>74</v>
      </c>
      <c r="B53" s="149" t="s">
        <v>541</v>
      </c>
      <c r="C53" s="159" t="s">
        <v>576</v>
      </c>
      <c r="D53" s="159" t="s">
        <v>579</v>
      </c>
      <c r="E53" s="160">
        <v>1</v>
      </c>
    </row>
    <row r="54" spans="1:5">
      <c r="A54" s="188"/>
      <c r="B54" s="143" t="s">
        <v>562</v>
      </c>
      <c r="C54" s="145" t="s">
        <v>590</v>
      </c>
      <c r="D54" s="145" t="s">
        <v>582</v>
      </c>
      <c r="E54" s="152">
        <v>0.1</v>
      </c>
    </row>
    <row r="55" spans="1:5">
      <c r="A55" s="188"/>
      <c r="B55" s="143" t="s">
        <v>533</v>
      </c>
      <c r="C55" s="148" t="s">
        <v>581</v>
      </c>
      <c r="D55" s="148" t="s">
        <v>582</v>
      </c>
      <c r="E55" s="153">
        <v>0.1</v>
      </c>
    </row>
    <row r="56" spans="1:5">
      <c r="A56" s="188"/>
      <c r="B56" s="143" t="s">
        <v>563</v>
      </c>
      <c r="C56" s="148" t="s">
        <v>576</v>
      </c>
      <c r="D56" s="148" t="s">
        <v>579</v>
      </c>
      <c r="E56" s="153">
        <v>1</v>
      </c>
    </row>
    <row r="57" spans="1:5">
      <c r="A57" s="188"/>
      <c r="B57" s="143" t="s">
        <v>539</v>
      </c>
      <c r="C57" s="148" t="s">
        <v>576</v>
      </c>
      <c r="D57" s="148" t="s">
        <v>579</v>
      </c>
      <c r="E57" s="153">
        <v>1</v>
      </c>
    </row>
    <row r="58" spans="1:5" ht="15" thickBot="1">
      <c r="A58" s="189"/>
      <c r="B58" s="154" t="s">
        <v>564</v>
      </c>
      <c r="C58" s="155" t="s">
        <v>581</v>
      </c>
      <c r="D58" s="155" t="s">
        <v>579</v>
      </c>
      <c r="E58" s="156">
        <v>1</v>
      </c>
    </row>
    <row r="59" spans="1:5">
      <c r="A59" s="187" t="s">
        <v>76</v>
      </c>
      <c r="B59" s="149" t="s">
        <v>565</v>
      </c>
      <c r="C59" s="150" t="s">
        <v>581</v>
      </c>
      <c r="D59" s="150" t="s">
        <v>591</v>
      </c>
      <c r="E59" s="151">
        <v>1</v>
      </c>
    </row>
    <row r="60" spans="1:5">
      <c r="A60" s="188"/>
      <c r="B60" s="143" t="s">
        <v>544</v>
      </c>
      <c r="C60" s="148" t="s">
        <v>580</v>
      </c>
      <c r="D60" s="148" t="s">
        <v>579</v>
      </c>
      <c r="E60" s="153">
        <v>1</v>
      </c>
    </row>
    <row r="61" spans="1:5">
      <c r="A61" s="188"/>
      <c r="B61" s="143" t="s">
        <v>566</v>
      </c>
      <c r="C61" s="148" t="s">
        <v>581</v>
      </c>
      <c r="D61" s="148" t="s">
        <v>582</v>
      </c>
      <c r="E61" s="153">
        <v>0.1</v>
      </c>
    </row>
    <row r="62" spans="1:5" ht="15" thickBot="1">
      <c r="A62" s="189"/>
      <c r="B62" s="154" t="s">
        <v>539</v>
      </c>
      <c r="C62" s="157" t="s">
        <v>576</v>
      </c>
      <c r="D62" s="157" t="s">
        <v>579</v>
      </c>
      <c r="E62" s="158">
        <v>1</v>
      </c>
    </row>
    <row r="63" spans="1:5">
      <c r="A63" s="184" t="s">
        <v>567</v>
      </c>
      <c r="B63" s="149" t="s">
        <v>568</v>
      </c>
      <c r="C63" s="150" t="s">
        <v>581</v>
      </c>
      <c r="D63" s="150" t="s">
        <v>579</v>
      </c>
      <c r="E63" s="151">
        <v>1</v>
      </c>
    </row>
    <row r="64" spans="1:5">
      <c r="A64" s="185"/>
      <c r="B64" s="143" t="s">
        <v>569</v>
      </c>
      <c r="C64" s="145" t="s">
        <v>592</v>
      </c>
      <c r="D64" s="145" t="s">
        <v>582</v>
      </c>
      <c r="E64" s="152">
        <v>0.4</v>
      </c>
    </row>
    <row r="65" spans="1:5">
      <c r="A65" s="185"/>
      <c r="B65" s="143" t="s">
        <v>570</v>
      </c>
      <c r="C65" s="148" t="s">
        <v>576</v>
      </c>
      <c r="D65" s="148" t="s">
        <v>579</v>
      </c>
      <c r="E65" s="153">
        <v>1</v>
      </c>
    </row>
    <row r="66" spans="1:5">
      <c r="A66" s="185"/>
      <c r="B66" s="143" t="s">
        <v>571</v>
      </c>
      <c r="C66" s="148" t="s">
        <v>576</v>
      </c>
      <c r="D66" s="148" t="s">
        <v>579</v>
      </c>
      <c r="E66" s="153">
        <v>1</v>
      </c>
    </row>
    <row r="67" spans="1:5">
      <c r="A67" s="185"/>
      <c r="B67" s="143" t="s">
        <v>411</v>
      </c>
      <c r="C67" s="145" t="s">
        <v>581</v>
      </c>
      <c r="D67" s="145" t="s">
        <v>593</v>
      </c>
      <c r="E67" s="152">
        <v>0.1</v>
      </c>
    </row>
    <row r="68" spans="1:5">
      <c r="A68" s="185"/>
      <c r="B68" s="143" t="s">
        <v>533</v>
      </c>
      <c r="C68" s="148" t="s">
        <v>581</v>
      </c>
      <c r="D68" s="148" t="s">
        <v>582</v>
      </c>
      <c r="E68" s="153">
        <v>0.1</v>
      </c>
    </row>
    <row r="69" spans="1:5" ht="15" thickBot="1">
      <c r="A69" s="186"/>
      <c r="B69" s="154" t="s">
        <v>539</v>
      </c>
      <c r="C69" s="157" t="s">
        <v>576</v>
      </c>
      <c r="D69" s="157" t="s">
        <v>579</v>
      </c>
      <c r="E69" s="158">
        <v>1</v>
      </c>
    </row>
    <row r="70" spans="1:5">
      <c r="A70" s="184" t="s">
        <v>572</v>
      </c>
      <c r="B70" s="149" t="s">
        <v>573</v>
      </c>
      <c r="C70" s="150" t="s">
        <v>581</v>
      </c>
      <c r="D70" s="150" t="s">
        <v>579</v>
      </c>
      <c r="E70" s="151">
        <v>1</v>
      </c>
    </row>
    <row r="71" spans="1:5">
      <c r="A71" s="185"/>
      <c r="B71" s="143" t="s">
        <v>574</v>
      </c>
      <c r="C71" s="145" t="s">
        <v>576</v>
      </c>
      <c r="D71" s="145" t="s">
        <v>582</v>
      </c>
      <c r="E71" s="152">
        <v>0.2</v>
      </c>
    </row>
    <row r="72" spans="1:5">
      <c r="A72" s="185"/>
      <c r="B72" s="143" t="s">
        <v>533</v>
      </c>
      <c r="C72" s="148" t="s">
        <v>581</v>
      </c>
      <c r="D72" s="148" t="s">
        <v>582</v>
      </c>
      <c r="E72" s="153">
        <v>0.1</v>
      </c>
    </row>
    <row r="73" spans="1:5">
      <c r="A73" s="185"/>
      <c r="B73" s="143" t="s">
        <v>539</v>
      </c>
      <c r="C73" s="148" t="s">
        <v>576</v>
      </c>
      <c r="D73" s="148" t="s">
        <v>579</v>
      </c>
      <c r="E73" s="153">
        <v>1</v>
      </c>
    </row>
    <row r="74" spans="1:5" ht="15" thickBot="1">
      <c r="A74" s="186"/>
      <c r="B74" s="154" t="s">
        <v>575</v>
      </c>
      <c r="C74" s="155" t="s">
        <v>594</v>
      </c>
      <c r="D74" s="155" t="s">
        <v>582</v>
      </c>
      <c r="E74" s="156">
        <v>0.7</v>
      </c>
    </row>
  </sheetData>
  <mergeCells count="18">
    <mergeCell ref="A21:A22"/>
    <mergeCell ref="A3:A5"/>
    <mergeCell ref="A6:A11"/>
    <mergeCell ref="A12:A14"/>
    <mergeCell ref="A15:A17"/>
    <mergeCell ref="A18:A20"/>
    <mergeCell ref="A23:A29"/>
    <mergeCell ref="A30:A34"/>
    <mergeCell ref="A35:A36"/>
    <mergeCell ref="A37:A39"/>
    <mergeCell ref="A40:A41"/>
    <mergeCell ref="A70:A74"/>
    <mergeCell ref="A42:A44"/>
    <mergeCell ref="A45:A46"/>
    <mergeCell ref="A48:A52"/>
    <mergeCell ref="A53:A58"/>
    <mergeCell ref="A59:A62"/>
    <mergeCell ref="A63:A69"/>
  </mergeCells>
  <pageMargins left="0.25" right="0.25"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U30"/>
  <sheetViews>
    <sheetView topLeftCell="T11" zoomScale="70" zoomScaleNormal="70" workbookViewId="0">
      <selection activeCell="Z18" sqref="Z18:AA18"/>
    </sheetView>
  </sheetViews>
  <sheetFormatPr baseColWidth="10" defaultColWidth="8.83203125" defaultRowHeight="15"/>
  <cols>
    <col min="1" max="1" width="6.1640625" style="12" customWidth="1"/>
    <col min="2" max="2" width="97.5" style="18" customWidth="1"/>
    <col min="3" max="3" width="57.83203125" customWidth="1"/>
    <col min="4" max="4" width="39" customWidth="1"/>
    <col min="5" max="29" width="12.5" customWidth="1"/>
    <col min="30" max="35" width="12.5" style="134" customWidth="1"/>
  </cols>
  <sheetData>
    <row r="1" spans="1:47" ht="20" thickBot="1">
      <c r="A1" s="42" t="s">
        <v>16</v>
      </c>
      <c r="B1" s="77" t="s">
        <v>17</v>
      </c>
      <c r="C1" s="78" t="s">
        <v>18</v>
      </c>
      <c r="AD1" s="190" t="s">
        <v>34</v>
      </c>
      <c r="AE1" s="191"/>
      <c r="AF1" s="191"/>
      <c r="AG1" s="191"/>
      <c r="AH1" s="191"/>
      <c r="AI1" s="191"/>
      <c r="AJ1" s="190" t="s">
        <v>34</v>
      </c>
      <c r="AK1" s="191"/>
      <c r="AL1" s="191"/>
      <c r="AM1" s="191"/>
      <c r="AN1" s="191"/>
      <c r="AO1" s="191"/>
      <c r="AP1" s="134"/>
      <c r="AQ1" s="134"/>
      <c r="AR1" s="134"/>
      <c r="AS1" s="134"/>
      <c r="AT1" s="134"/>
      <c r="AU1" s="134"/>
    </row>
    <row r="2" spans="1:47" ht="97" thickBot="1">
      <c r="A2" s="15"/>
      <c r="B2" s="80"/>
      <c r="C2" s="81"/>
      <c r="D2" s="79"/>
      <c r="F2" s="198" t="s">
        <v>19</v>
      </c>
      <c r="G2" s="199"/>
      <c r="AD2" s="46" t="s">
        <v>45</v>
      </c>
      <c r="AE2" s="46" t="s">
        <v>46</v>
      </c>
      <c r="AF2" s="57" t="s">
        <v>39</v>
      </c>
      <c r="AG2" s="57" t="s">
        <v>40</v>
      </c>
      <c r="AH2" s="57" t="s">
        <v>38</v>
      </c>
      <c r="AI2" s="58" t="s">
        <v>41</v>
      </c>
      <c r="AJ2" s="46" t="s">
        <v>45</v>
      </c>
      <c r="AK2" s="46" t="s">
        <v>46</v>
      </c>
      <c r="AL2" s="57" t="s">
        <v>39</v>
      </c>
      <c r="AM2" s="57" t="s">
        <v>40</v>
      </c>
      <c r="AN2" s="57" t="s">
        <v>38</v>
      </c>
      <c r="AO2" s="58" t="s">
        <v>41</v>
      </c>
      <c r="AP2" s="134"/>
      <c r="AQ2" s="134"/>
      <c r="AR2" s="134"/>
      <c r="AS2" s="134"/>
      <c r="AT2" s="134"/>
      <c r="AU2" s="134"/>
    </row>
    <row r="3" spans="1:47" ht="21">
      <c r="A3" s="19"/>
      <c r="B3" s="95" t="s">
        <v>20</v>
      </c>
      <c r="C3" s="96"/>
      <c r="D3" s="94"/>
      <c r="F3" s="61"/>
      <c r="G3" s="62" t="s">
        <v>21</v>
      </c>
      <c r="AD3" s="68">
        <f>INDEX('Funding Tables'!AD:AD,MATCH('4. Board Level Worksheet'!$C$5,'Funding Tables'!$P:$P,0))/1000000</f>
        <v>0</v>
      </c>
      <c r="AE3" s="68">
        <f>INDEX('Funding Tables'!AE:AE,MATCH('4. Board Level Worksheet'!$C$5,'Funding Tables'!$P:$P,0))/1000000</f>
        <v>0</v>
      </c>
      <c r="AF3" s="139">
        <v>0</v>
      </c>
      <c r="AG3" s="139">
        <v>2814250.65</v>
      </c>
      <c r="AH3" s="59">
        <f>414042.62</f>
        <v>414042.62</v>
      </c>
      <c r="AI3" s="59">
        <v>0</v>
      </c>
      <c r="AJ3" s="68">
        <f>INDEX('Funding Tables'!AD:AD,MATCH('4. Board Level Worksheet'!$C$5,'Funding Tables'!$P:$P,0))/1000000</f>
        <v>0</v>
      </c>
      <c r="AK3" s="68">
        <f>INDEX('Funding Tables'!AE:AE,MATCH('4. Board Level Worksheet'!$C$5,'Funding Tables'!$P:$P,0))/1000000</f>
        <v>0</v>
      </c>
      <c r="AL3" s="139">
        <v>0</v>
      </c>
      <c r="AM3" s="139">
        <v>2814250.65</v>
      </c>
      <c r="AN3" s="59">
        <f>414042.62</f>
        <v>414042.62</v>
      </c>
      <c r="AO3" s="59">
        <v>0</v>
      </c>
      <c r="AP3" s="134"/>
      <c r="AQ3" s="134"/>
      <c r="AR3" s="134"/>
      <c r="AS3" s="134"/>
      <c r="AT3" s="134"/>
      <c r="AU3" s="134"/>
    </row>
    <row r="4" spans="1:47" ht="22" thickBot="1">
      <c r="A4" s="15"/>
      <c r="B4" s="93"/>
      <c r="C4" s="94"/>
      <c r="D4" s="94"/>
      <c r="E4" s="119"/>
      <c r="F4" s="63"/>
      <c r="G4" s="64" t="s">
        <v>22</v>
      </c>
    </row>
    <row r="5" spans="1:47" ht="21">
      <c r="A5" s="15">
        <v>1</v>
      </c>
      <c r="B5" s="93" t="s">
        <v>23</v>
      </c>
      <c r="C5" s="97" t="s">
        <v>24</v>
      </c>
      <c r="D5" s="98" t="s">
        <v>25</v>
      </c>
      <c r="E5" s="120"/>
    </row>
    <row r="6" spans="1:47" ht="21">
      <c r="B6" s="93"/>
      <c r="C6" s="94"/>
      <c r="D6" s="94"/>
    </row>
    <row r="7" spans="1:47" ht="21">
      <c r="A7" s="15">
        <v>2</v>
      </c>
      <c r="B7" s="93" t="s">
        <v>26</v>
      </c>
      <c r="C7" s="94"/>
      <c r="D7" s="94"/>
    </row>
    <row r="8" spans="1:47" ht="44">
      <c r="A8" s="33">
        <v>2.1</v>
      </c>
      <c r="B8" s="99"/>
      <c r="C8" s="100" t="str">
        <f t="array" ref="C8">INDEX('Board Ventilation Strate-PY'!C:C,MATCH(1,(1='Board Ventilation Strate-PY'!A:A)*('4. Board Level Worksheet'!$C$5='Board Ventilation Strate-PY'!D:D),0))</f>
        <v>Continue to optimize the air quality in classrooms and learning environments.</v>
      </c>
      <c r="D8" s="98" t="s">
        <v>27</v>
      </c>
    </row>
    <row r="9" spans="1:47" ht="66">
      <c r="A9" s="36">
        <v>2.2000000000000002</v>
      </c>
      <c r="B9" s="99"/>
      <c r="C9" s="100" t="str" cm="1">
        <f t="array" ref="C9">INDEX('Board Ventilation Strate-PY'!C:C,MATCH(1,(2='Board Ventilation Strate-PY'!A:A)*('4. Board Level Worksheet'!$C$5='Board Ventilation Strate-PY'!D:D),0))</f>
        <v>Improving air quality through the use of higher grade filters in school ventilation units and/or the use of portable HEPA units.</v>
      </c>
      <c r="D9" s="98" t="s">
        <v>27</v>
      </c>
    </row>
    <row r="10" spans="1:47" ht="44">
      <c r="A10" s="36">
        <v>2.2999999999999998</v>
      </c>
      <c r="B10" s="99"/>
      <c r="C10" s="100" t="str" cm="1">
        <f t="array" ref="C10">INDEX('Board Ventilation Strate-PY'!C:C,MATCH(1,(3='Board Ventilation Strate-PY'!A:A)*('4. Board Level Worksheet'!$C$5='Board Ventilation Strate-PY'!D:D),0))</f>
        <v>Additional maintenance, adjustments and filter changes throughout the Board.</v>
      </c>
      <c r="D10" s="98" t="s">
        <v>27</v>
      </c>
    </row>
    <row r="11" spans="1:47" ht="22">
      <c r="A11" s="36">
        <v>2.4</v>
      </c>
      <c r="B11" s="99"/>
      <c r="C11" s="100" t="str" cm="1">
        <f t="array" ref="C11">INDEX('Board Ventilation Strate-PY'!C:C,MATCH(1,(4='Board Ventilation Strate-PY'!A:A)*('4. Board Level Worksheet'!$C$5='Board Ventilation Strate-PY'!D:D),0))</f>
        <v>Increase fresh air intake on HVAC units.</v>
      </c>
      <c r="D11" s="98" t="s">
        <v>27</v>
      </c>
    </row>
    <row r="12" spans="1:47" ht="21">
      <c r="A12" s="15"/>
      <c r="B12" s="93"/>
      <c r="C12" s="94"/>
      <c r="D12" s="94"/>
    </row>
    <row r="13" spans="1:47" ht="19">
      <c r="A13" s="101"/>
      <c r="B13" s="82" t="s">
        <v>28</v>
      </c>
      <c r="C13" s="83"/>
      <c r="D13" s="79"/>
    </row>
    <row r="14" spans="1:47" ht="19">
      <c r="A14" s="102"/>
      <c r="B14" s="80"/>
      <c r="C14" s="79"/>
      <c r="D14" s="79"/>
      <c r="AD14" s="134" t="s">
        <v>29</v>
      </c>
      <c r="AE14" s="134" t="s">
        <v>29</v>
      </c>
    </row>
    <row r="15" spans="1:47" ht="20" thickBot="1">
      <c r="A15" s="103">
        <v>3</v>
      </c>
      <c r="B15" s="86" t="s">
        <v>30</v>
      </c>
      <c r="C15" s="87"/>
      <c r="D15" s="79"/>
      <c r="E15" s="194" t="s">
        <v>31</v>
      </c>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row>
    <row r="16" spans="1:47" ht="19">
      <c r="A16" s="104"/>
      <c r="B16" s="85"/>
      <c r="C16" s="79"/>
      <c r="D16" s="79"/>
      <c r="E16" s="192" t="s">
        <v>32</v>
      </c>
      <c r="F16" s="193"/>
      <c r="G16" s="193"/>
      <c r="H16" s="193"/>
      <c r="I16" s="193"/>
      <c r="J16" s="196"/>
      <c r="K16" s="190" t="s">
        <v>33</v>
      </c>
      <c r="L16" s="191"/>
      <c r="M16" s="191"/>
      <c r="N16" s="191"/>
      <c r="O16" s="191"/>
      <c r="P16" s="191"/>
      <c r="Q16" s="197"/>
      <c r="R16" s="190" t="s">
        <v>34</v>
      </c>
      <c r="S16" s="191"/>
      <c r="T16" s="191"/>
      <c r="U16" s="191"/>
      <c r="V16" s="191"/>
      <c r="W16" s="191"/>
      <c r="X16" s="190" t="s">
        <v>35</v>
      </c>
      <c r="Y16" s="191"/>
      <c r="Z16" s="191"/>
      <c r="AA16" s="191"/>
      <c r="AB16" s="191"/>
      <c r="AC16" s="191"/>
      <c r="AD16" s="192" t="s">
        <v>526</v>
      </c>
      <c r="AE16" s="193"/>
      <c r="AF16" s="193"/>
      <c r="AG16" s="193"/>
      <c r="AH16" s="193"/>
      <c r="AI16" s="193"/>
    </row>
    <row r="17" spans="1:35" ht="80">
      <c r="A17" s="104"/>
      <c r="B17" s="85"/>
      <c r="C17" s="84" t="s">
        <v>36</v>
      </c>
      <c r="D17" s="79"/>
      <c r="E17" s="34" t="s">
        <v>37</v>
      </c>
      <c r="F17" s="35" t="s">
        <v>37</v>
      </c>
      <c r="G17" s="57" t="s">
        <v>38</v>
      </c>
      <c r="H17" s="57" t="s">
        <v>39</v>
      </c>
      <c r="I17" s="57" t="s">
        <v>40</v>
      </c>
      <c r="J17" s="58" t="s">
        <v>41</v>
      </c>
      <c r="K17" s="123" t="s">
        <v>42</v>
      </c>
      <c r="L17" s="46" t="s">
        <v>43</v>
      </c>
      <c r="M17" s="46" t="s">
        <v>44</v>
      </c>
      <c r="N17" s="57" t="s">
        <v>39</v>
      </c>
      <c r="O17" s="57" t="s">
        <v>40</v>
      </c>
      <c r="P17" s="57" t="s">
        <v>38</v>
      </c>
      <c r="Q17" s="58" t="s">
        <v>41</v>
      </c>
      <c r="R17" s="46" t="s">
        <v>45</v>
      </c>
      <c r="S17" s="46" t="s">
        <v>46</v>
      </c>
      <c r="T17" s="57" t="s">
        <v>39</v>
      </c>
      <c r="U17" s="57" t="s">
        <v>40</v>
      </c>
      <c r="V17" s="57" t="s">
        <v>38</v>
      </c>
      <c r="W17" s="58" t="s">
        <v>41</v>
      </c>
      <c r="X17" s="46" t="s">
        <v>45</v>
      </c>
      <c r="Y17" s="46" t="s">
        <v>46</v>
      </c>
      <c r="Z17" s="57" t="s">
        <v>39</v>
      </c>
      <c r="AA17" s="57" t="s">
        <v>40</v>
      </c>
      <c r="AB17" s="57" t="s">
        <v>38</v>
      </c>
      <c r="AC17" s="58" t="s">
        <v>41</v>
      </c>
      <c r="AD17" s="135" t="s">
        <v>45</v>
      </c>
      <c r="AE17" s="135" t="s">
        <v>46</v>
      </c>
      <c r="AF17" s="136" t="s">
        <v>39</v>
      </c>
      <c r="AG17" s="136" t="s">
        <v>40</v>
      </c>
      <c r="AH17" s="136" t="s">
        <v>38</v>
      </c>
      <c r="AI17" s="137" t="s">
        <v>41</v>
      </c>
    </row>
    <row r="18" spans="1:35" ht="30" customHeight="1">
      <c r="A18" s="102">
        <v>3.1</v>
      </c>
      <c r="B18" s="80" t="s">
        <v>47</v>
      </c>
      <c r="C18" s="88">
        <f>SUM(E18:AC18)</f>
        <v>18583290.407894999</v>
      </c>
      <c r="D18" s="84"/>
      <c r="E18" s="68">
        <f>INDEX('Funding Tables'!Q:Q,MATCH('4. Board Level Worksheet'!$C$5,'Funding Tables'!$P:$P,0))/1000000</f>
        <v>0.1948</v>
      </c>
      <c r="F18" s="68">
        <f>INDEX('Funding Tables'!R:R,MATCH('4. Board Level Worksheet'!$C$5,'Funding Tables'!$P:$P,0))/1000000</f>
        <v>0.1948</v>
      </c>
      <c r="G18" s="59">
        <v>3480492</v>
      </c>
      <c r="H18" s="59">
        <v>0</v>
      </c>
      <c r="I18" s="59">
        <v>1358908</v>
      </c>
      <c r="J18" s="59">
        <v>168895</v>
      </c>
      <c r="K18" s="68">
        <f>INDEX('Funding Tables'!S:S,MATCH('4. Board Level Worksheet'!$C$5,'Funding Tables'!$P:$P,0))/1000000</f>
        <v>7.5458999999999998E-2</v>
      </c>
      <c r="L18" s="68">
        <f>INDEX('Funding Tables'!T:T,MATCH('4. Board Level Worksheet'!$C$5,'Funding Tables'!$P:$P,0))/1000000</f>
        <v>1.4E-2</v>
      </c>
      <c r="M18" s="68">
        <f>INDEX('Funding Tables'!W:W,MATCH('4. Board Level Worksheet'!$C$5,'Funding Tables'!$P:$P,0))/1000000</f>
        <v>0.12042</v>
      </c>
      <c r="N18" s="59">
        <v>0</v>
      </c>
      <c r="O18" s="59">
        <v>3262589.24</v>
      </c>
      <c r="P18" s="59">
        <f>978467.89+282626</f>
        <v>1261093.8900000001</v>
      </c>
      <c r="Q18" s="59">
        <v>0</v>
      </c>
      <c r="R18" s="68">
        <f>INDEX('Funding Tables'!X:X,MATCH('4. Board Level Worksheet'!$C$5,'Funding Tables'!$P:$P,0))/1000000</f>
        <v>0.23878099999999999</v>
      </c>
      <c r="S18" s="68">
        <f>INDEX('Funding Tables'!Y:Y,MATCH('4. Board Level Worksheet'!$C$5,'Funding Tables'!$P:$P,0))/1000000</f>
        <v>0.16963500000000001</v>
      </c>
      <c r="T18" s="139">
        <v>0</v>
      </c>
      <c r="U18" s="139">
        <v>2814250.65</v>
      </c>
      <c r="V18" s="59">
        <f>414042.62</f>
        <v>414042.62</v>
      </c>
      <c r="W18" s="59">
        <v>0</v>
      </c>
      <c r="X18" s="68">
        <f>INDEX('Funding Tables'!AD:AD,MATCH('4. Board Level Worksheet'!$C$5,'Funding Tables'!$P:$P,0))/1000000</f>
        <v>0</v>
      </c>
      <c r="Y18" s="68">
        <f>INDEX('Funding Tables'!AE:AE,MATCH('4. Board Level Worksheet'!$C$5,'Funding Tables'!$P:$P,0))/1000000</f>
        <v>0</v>
      </c>
      <c r="Z18" s="139">
        <v>78368</v>
      </c>
      <c r="AA18" s="139">
        <f>5727174</f>
        <v>5727174</v>
      </c>
      <c r="AB18" s="59">
        <v>17476</v>
      </c>
      <c r="AC18" s="59">
        <v>0</v>
      </c>
      <c r="AD18" s="138">
        <f>INDEX('Funding Tables'!AA:AA,MATCH('4. Board Level Worksheet'!$C$5,'Funding Tables'!$P:$P,0))/1000000</f>
        <v>0</v>
      </c>
      <c r="AE18" s="138">
        <f>INDEX('Funding Tables'!AB:AB,MATCH('4. Board Level Worksheet'!$C$5,'Funding Tables'!$P:$P,0))/1000000</f>
        <v>0</v>
      </c>
      <c r="AF18" s="139">
        <v>0</v>
      </c>
      <c r="AG18" s="139">
        <v>3521100</v>
      </c>
      <c r="AH18" s="139">
        <v>0</v>
      </c>
      <c r="AI18" s="139">
        <v>0</v>
      </c>
    </row>
    <row r="19" spans="1:35" ht="30" customHeight="1">
      <c r="A19" s="102">
        <v>3.2</v>
      </c>
      <c r="B19" s="80" t="s">
        <v>520</v>
      </c>
      <c r="C19" s="88">
        <f>SUM(AD18:AI18)</f>
        <v>3521100</v>
      </c>
      <c r="D19" s="84"/>
    </row>
    <row r="20" spans="1:35" ht="19">
      <c r="A20" s="104"/>
      <c r="B20" s="85"/>
      <c r="C20" s="79"/>
      <c r="D20" s="79"/>
    </row>
    <row r="21" spans="1:35" ht="19">
      <c r="A21" s="102">
        <v>3.3</v>
      </c>
      <c r="B21" s="89" t="s">
        <v>521</v>
      </c>
      <c r="C21" s="90">
        <v>12</v>
      </c>
      <c r="D21" s="84" t="s">
        <v>27</v>
      </c>
    </row>
    <row r="22" spans="1:35" ht="19">
      <c r="A22" s="102">
        <v>3.4</v>
      </c>
      <c r="B22" s="89" t="s">
        <v>527</v>
      </c>
      <c r="C22" s="90">
        <v>12</v>
      </c>
      <c r="D22" s="84" t="s">
        <v>27</v>
      </c>
    </row>
    <row r="23" spans="1:35" ht="19">
      <c r="A23" s="102">
        <v>3.5</v>
      </c>
      <c r="B23" s="89" t="s">
        <v>522</v>
      </c>
      <c r="C23" s="91">
        <f>IFERROR(C22/ROWS(Table1[Name of School Facility]),"")</f>
        <v>0.6</v>
      </c>
      <c r="D23" s="84" t="s">
        <v>48</v>
      </c>
    </row>
    <row r="24" spans="1:35" ht="19">
      <c r="A24" s="102">
        <v>3.6</v>
      </c>
      <c r="B24" s="89" t="s">
        <v>523</v>
      </c>
      <c r="C24" s="90">
        <v>2</v>
      </c>
      <c r="D24" s="84" t="s">
        <v>27</v>
      </c>
    </row>
    <row r="25" spans="1:35" ht="19">
      <c r="A25" s="102">
        <v>3.7</v>
      </c>
      <c r="B25" s="89" t="s">
        <v>524</v>
      </c>
      <c r="C25" s="90">
        <v>2</v>
      </c>
      <c r="D25" s="84" t="s">
        <v>27</v>
      </c>
    </row>
    <row r="26" spans="1:35" ht="19">
      <c r="A26" s="102">
        <v>3.8</v>
      </c>
      <c r="B26" s="89" t="s">
        <v>525</v>
      </c>
      <c r="C26" s="91">
        <f>IFERROR(C25/ROWS(Table1[Name of School Facility]),"")</f>
        <v>0.1</v>
      </c>
      <c r="D26" s="84" t="s">
        <v>48</v>
      </c>
    </row>
    <row r="27" spans="1:35" ht="19">
      <c r="A27" s="102"/>
      <c r="B27" s="80"/>
      <c r="C27" s="85"/>
      <c r="D27" s="84"/>
    </row>
    <row r="28" spans="1:35" ht="19">
      <c r="A28" s="103">
        <v>3.9</v>
      </c>
      <c r="B28" s="86" t="s">
        <v>49</v>
      </c>
      <c r="C28" s="92">
        <v>560</v>
      </c>
      <c r="D28" s="84" t="s">
        <v>27</v>
      </c>
    </row>
    <row r="29" spans="1:35" ht="19">
      <c r="A29" s="104"/>
      <c r="B29" s="85"/>
      <c r="C29" s="79"/>
      <c r="D29" s="79"/>
    </row>
    <row r="30" spans="1:35" ht="19">
      <c r="B30" s="132" t="s">
        <v>50</v>
      </c>
      <c r="C30" s="133">
        <f>SUM('5. School Level Worksheet'!I:I)</f>
        <v>549</v>
      </c>
    </row>
  </sheetData>
  <mergeCells count="9">
    <mergeCell ref="AJ1:AO1"/>
    <mergeCell ref="AD1:AI1"/>
    <mergeCell ref="X16:AC16"/>
    <mergeCell ref="AD16:AI16"/>
    <mergeCell ref="E15:AI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paperSize="17" scale="3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25"/>
  <sheetViews>
    <sheetView topLeftCell="A5" zoomScale="110" zoomScaleNormal="110" workbookViewId="0">
      <pane xSplit="1" topLeftCell="B1" activePane="topRight" state="frozen"/>
      <selection activeCell="A2" sqref="A2"/>
      <selection pane="topRight" activeCell="C25" sqref="C25"/>
    </sheetView>
  </sheetViews>
  <sheetFormatPr baseColWidth="10" defaultColWidth="8.83203125" defaultRowHeight="15"/>
  <cols>
    <col min="1" max="1" width="26.1640625" customWidth="1"/>
    <col min="2" max="2" width="13" customWidth="1"/>
    <col min="3" max="3" width="41.1640625" style="21" customWidth="1"/>
    <col min="4" max="4" width="29.5" style="21" customWidth="1"/>
    <col min="5" max="5" width="32.5" style="21" customWidth="1"/>
    <col min="6" max="6" width="48.1640625" style="21" customWidth="1"/>
    <col min="7" max="7" width="46.5" style="21" customWidth="1"/>
    <col min="8" max="8" width="41.1640625" style="21" customWidth="1"/>
    <col min="9" max="9" width="33.1640625" style="21" customWidth="1"/>
    <col min="10" max="10" width="10.5" style="21" bestFit="1" customWidth="1"/>
    <col min="13" max="13" width="29.5" customWidth="1"/>
    <col min="22" max="22" width="32.83203125" customWidth="1"/>
  </cols>
  <sheetData>
    <row r="1" spans="1:10" ht="16">
      <c r="A1" s="43" t="s">
        <v>51</v>
      </c>
    </row>
    <row r="2" spans="1:10" s="20" customFormat="1" ht="64">
      <c r="A2" s="60" t="s">
        <v>52</v>
      </c>
      <c r="B2" s="22"/>
      <c r="C2" s="23" t="s">
        <v>53</v>
      </c>
      <c r="D2" s="24" t="s">
        <v>54</v>
      </c>
      <c r="E2" s="24" t="s">
        <v>54</v>
      </c>
      <c r="F2" s="24" t="s">
        <v>54</v>
      </c>
      <c r="G2" s="69" t="s">
        <v>54</v>
      </c>
      <c r="H2" s="69" t="s">
        <v>54</v>
      </c>
      <c r="I2" s="69" t="s">
        <v>55</v>
      </c>
    </row>
    <row r="3" spans="1:10" ht="20" thickBot="1">
      <c r="G3" s="70"/>
      <c r="H3" s="70"/>
      <c r="I3" s="70"/>
      <c r="J3"/>
    </row>
    <row r="4" spans="1:10" ht="20" thickBot="1">
      <c r="A4" s="26" t="s">
        <v>56</v>
      </c>
      <c r="B4" s="27"/>
      <c r="C4" s="28"/>
      <c r="D4" s="29" t="s">
        <v>57</v>
      </c>
      <c r="E4" s="30"/>
      <c r="F4" s="30"/>
      <c r="G4" s="71"/>
      <c r="H4" s="71"/>
      <c r="I4" s="71"/>
      <c r="J4"/>
    </row>
    <row r="5" spans="1:10" s="25" customFormat="1" ht="41" thickBot="1">
      <c r="A5" s="74" t="s">
        <v>58</v>
      </c>
      <c r="B5" s="75" t="s">
        <v>59</v>
      </c>
      <c r="C5" s="75" t="s">
        <v>60</v>
      </c>
      <c r="D5" s="76" t="s">
        <v>8</v>
      </c>
      <c r="E5" s="73" t="s">
        <v>9</v>
      </c>
      <c r="F5" s="73" t="s">
        <v>10</v>
      </c>
      <c r="G5" s="72" t="s">
        <v>11</v>
      </c>
      <c r="H5" s="73" t="s">
        <v>61</v>
      </c>
      <c r="I5" s="73" t="s">
        <v>13</v>
      </c>
      <c r="J5" s="54" t="s">
        <v>62</v>
      </c>
    </row>
    <row r="6" spans="1:10">
      <c r="A6" t="s">
        <v>5</v>
      </c>
      <c r="B6" t="s">
        <v>63</v>
      </c>
      <c r="C6" s="21" t="s">
        <v>64</v>
      </c>
      <c r="D6" s="21" t="s">
        <v>65</v>
      </c>
      <c r="E6" s="21" t="s">
        <v>65</v>
      </c>
      <c r="F6" s="21" t="s">
        <v>65</v>
      </c>
      <c r="G6" s="21" t="s">
        <v>65</v>
      </c>
      <c r="H6" s="21" t="s">
        <v>66</v>
      </c>
      <c r="I6" s="21">
        <v>74</v>
      </c>
      <c r="J6" s="21">
        <v>54</v>
      </c>
    </row>
    <row r="7" spans="1:10">
      <c r="A7" t="s">
        <v>67</v>
      </c>
      <c r="B7" t="s">
        <v>68</v>
      </c>
      <c r="C7" s="21" t="s">
        <v>64</v>
      </c>
      <c r="D7" s="21" t="s">
        <v>65</v>
      </c>
      <c r="E7" s="21" t="s">
        <v>65</v>
      </c>
      <c r="F7" s="21" t="s">
        <v>65</v>
      </c>
      <c r="G7" s="21" t="s">
        <v>65</v>
      </c>
      <c r="H7" s="21" t="s">
        <v>66</v>
      </c>
      <c r="I7" s="21">
        <v>17</v>
      </c>
      <c r="J7" s="21">
        <v>54</v>
      </c>
    </row>
    <row r="8" spans="1:10">
      <c r="A8" t="s">
        <v>69</v>
      </c>
      <c r="B8" t="s">
        <v>70</v>
      </c>
      <c r="C8" s="21" t="s">
        <v>64</v>
      </c>
      <c r="D8" s="21" t="s">
        <v>65</v>
      </c>
      <c r="E8" s="21" t="s">
        <v>65</v>
      </c>
      <c r="F8" s="21" t="s">
        <v>65</v>
      </c>
      <c r="G8" s="21" t="s">
        <v>65</v>
      </c>
      <c r="H8" s="21" t="s">
        <v>66</v>
      </c>
      <c r="I8" s="21">
        <v>12</v>
      </c>
      <c r="J8" s="21">
        <v>54</v>
      </c>
    </row>
    <row r="9" spans="1:10">
      <c r="A9" t="s">
        <v>71</v>
      </c>
      <c r="B9" t="s">
        <v>72</v>
      </c>
      <c r="C9" s="21" t="s">
        <v>73</v>
      </c>
      <c r="D9" s="21" t="s">
        <v>65</v>
      </c>
      <c r="E9" s="21" t="s">
        <v>66</v>
      </c>
      <c r="F9" s="21" t="s">
        <v>66</v>
      </c>
      <c r="G9" s="21" t="s">
        <v>65</v>
      </c>
      <c r="H9" s="21" t="s">
        <v>66</v>
      </c>
      <c r="I9" s="21">
        <v>36</v>
      </c>
      <c r="J9" s="21">
        <v>54</v>
      </c>
    </row>
    <row r="10" spans="1:10">
      <c r="A10" t="s">
        <v>74</v>
      </c>
      <c r="B10" t="s">
        <v>75</v>
      </c>
      <c r="C10" s="21" t="s">
        <v>64</v>
      </c>
      <c r="D10" s="21" t="s">
        <v>65</v>
      </c>
      <c r="E10" s="21" t="s">
        <v>65</v>
      </c>
      <c r="F10" s="21" t="s">
        <v>65</v>
      </c>
      <c r="G10" s="21" t="s">
        <v>65</v>
      </c>
      <c r="H10" s="21" t="s">
        <v>65</v>
      </c>
      <c r="I10" s="21">
        <v>33</v>
      </c>
      <c r="J10" s="21">
        <v>54</v>
      </c>
    </row>
    <row r="11" spans="1:10">
      <c r="A11" t="s">
        <v>76</v>
      </c>
      <c r="B11" t="s">
        <v>77</v>
      </c>
      <c r="C11" s="21" t="s">
        <v>64</v>
      </c>
      <c r="D11" s="21" t="s">
        <v>65</v>
      </c>
      <c r="E11" s="21" t="s">
        <v>65</v>
      </c>
      <c r="F11" s="21" t="s">
        <v>65</v>
      </c>
      <c r="G11" s="21" t="s">
        <v>65</v>
      </c>
      <c r="H11" s="21" t="s">
        <v>65</v>
      </c>
      <c r="I11" s="21">
        <v>12</v>
      </c>
      <c r="J11" s="21">
        <v>54</v>
      </c>
    </row>
    <row r="12" spans="1:10">
      <c r="A12" t="s">
        <v>78</v>
      </c>
      <c r="B12" t="s">
        <v>79</v>
      </c>
      <c r="C12" s="21" t="s">
        <v>64</v>
      </c>
      <c r="D12" s="21" t="s">
        <v>65</v>
      </c>
      <c r="E12" s="21" t="s">
        <v>65</v>
      </c>
      <c r="F12" s="21" t="s">
        <v>65</v>
      </c>
      <c r="G12" s="21" t="s">
        <v>65</v>
      </c>
      <c r="H12" s="21" t="s">
        <v>66</v>
      </c>
      <c r="I12" s="21">
        <v>31</v>
      </c>
      <c r="J12" s="21">
        <v>54</v>
      </c>
    </row>
    <row r="13" spans="1:10">
      <c r="A13" t="s">
        <v>80</v>
      </c>
      <c r="B13" t="s">
        <v>81</v>
      </c>
      <c r="C13" s="21" t="s">
        <v>64</v>
      </c>
      <c r="D13" s="21" t="s">
        <v>65</v>
      </c>
      <c r="E13" s="21" t="s">
        <v>65</v>
      </c>
      <c r="F13" s="21" t="s">
        <v>65</v>
      </c>
      <c r="G13" s="21" t="s">
        <v>65</v>
      </c>
      <c r="H13" s="21" t="s">
        <v>66</v>
      </c>
      <c r="I13" s="21">
        <v>23</v>
      </c>
      <c r="J13" s="21">
        <v>54</v>
      </c>
    </row>
    <row r="14" spans="1:10">
      <c r="A14" t="s">
        <v>82</v>
      </c>
      <c r="B14" t="s">
        <v>83</v>
      </c>
      <c r="C14" s="21" t="s">
        <v>64</v>
      </c>
      <c r="D14" s="21" t="s">
        <v>65</v>
      </c>
      <c r="E14" s="21" t="s">
        <v>65</v>
      </c>
      <c r="F14" s="21" t="s">
        <v>65</v>
      </c>
      <c r="G14" s="21" t="s">
        <v>65</v>
      </c>
      <c r="H14" s="21" t="s">
        <v>66</v>
      </c>
      <c r="I14" s="21">
        <v>22</v>
      </c>
      <c r="J14" s="21">
        <v>54</v>
      </c>
    </row>
    <row r="15" spans="1:10">
      <c r="A15" t="s">
        <v>84</v>
      </c>
      <c r="B15" t="s">
        <v>85</v>
      </c>
      <c r="C15" s="21" t="s">
        <v>64</v>
      </c>
      <c r="D15" s="21" t="s">
        <v>65</v>
      </c>
      <c r="E15" s="21" t="s">
        <v>65</v>
      </c>
      <c r="F15" s="21" t="s">
        <v>65</v>
      </c>
      <c r="G15" s="21" t="s">
        <v>65</v>
      </c>
      <c r="H15" s="21" t="s">
        <v>65</v>
      </c>
      <c r="I15" s="21">
        <v>16</v>
      </c>
      <c r="J15" s="21">
        <v>54</v>
      </c>
    </row>
    <row r="16" spans="1:10">
      <c r="A16" t="s">
        <v>86</v>
      </c>
      <c r="B16" t="s">
        <v>87</v>
      </c>
      <c r="C16" s="21" t="s">
        <v>64</v>
      </c>
      <c r="D16" s="21" t="s">
        <v>65</v>
      </c>
      <c r="E16" s="21" t="s">
        <v>65</v>
      </c>
      <c r="F16" s="21" t="s">
        <v>65</v>
      </c>
      <c r="G16" s="21" t="s">
        <v>65</v>
      </c>
      <c r="H16" s="21" t="s">
        <v>65</v>
      </c>
      <c r="I16" s="21">
        <v>27</v>
      </c>
      <c r="J16" s="21">
        <v>54</v>
      </c>
    </row>
    <row r="17" spans="1:10">
      <c r="A17" t="s">
        <v>88</v>
      </c>
      <c r="B17" t="s">
        <v>89</v>
      </c>
      <c r="C17" s="21" t="s">
        <v>64</v>
      </c>
      <c r="D17" s="21" t="s">
        <v>65</v>
      </c>
      <c r="E17" s="21" t="s">
        <v>65</v>
      </c>
      <c r="F17" s="21" t="s">
        <v>65</v>
      </c>
      <c r="G17" s="21" t="s">
        <v>65</v>
      </c>
      <c r="H17" s="21" t="s">
        <v>66</v>
      </c>
      <c r="I17" s="21">
        <v>15</v>
      </c>
      <c r="J17" s="21">
        <v>54</v>
      </c>
    </row>
    <row r="18" spans="1:10">
      <c r="A18" t="s">
        <v>90</v>
      </c>
      <c r="B18" t="s">
        <v>91</v>
      </c>
      <c r="C18" s="21" t="s">
        <v>64</v>
      </c>
      <c r="D18" s="21" t="s">
        <v>65</v>
      </c>
      <c r="E18" s="21" t="s">
        <v>65</v>
      </c>
      <c r="F18" s="21" t="s">
        <v>65</v>
      </c>
      <c r="G18" s="21" t="s">
        <v>65</v>
      </c>
      <c r="H18" s="21" t="s">
        <v>66</v>
      </c>
      <c r="I18" s="21">
        <v>20</v>
      </c>
      <c r="J18" s="21">
        <v>54</v>
      </c>
    </row>
    <row r="19" spans="1:10">
      <c r="A19" t="s">
        <v>92</v>
      </c>
      <c r="B19" t="s">
        <v>93</v>
      </c>
      <c r="C19" s="21" t="s">
        <v>64</v>
      </c>
      <c r="D19" s="21" t="s">
        <v>65</v>
      </c>
      <c r="E19" s="21" t="s">
        <v>65</v>
      </c>
      <c r="F19" s="21" t="s">
        <v>65</v>
      </c>
      <c r="G19" s="21" t="s">
        <v>65</v>
      </c>
      <c r="H19" s="21" t="s">
        <v>65</v>
      </c>
      <c r="I19" s="21">
        <v>31</v>
      </c>
      <c r="J19" s="21">
        <v>54</v>
      </c>
    </row>
    <row r="20" spans="1:10">
      <c r="A20" t="s">
        <v>94</v>
      </c>
      <c r="B20" t="s">
        <v>95</v>
      </c>
      <c r="C20" s="21" t="s">
        <v>64</v>
      </c>
      <c r="D20" s="21" t="s">
        <v>65</v>
      </c>
      <c r="E20" s="21" t="s">
        <v>65</v>
      </c>
      <c r="F20" s="21" t="s">
        <v>65</v>
      </c>
      <c r="G20" s="21" t="s">
        <v>65</v>
      </c>
      <c r="H20" s="21" t="s">
        <v>65</v>
      </c>
      <c r="I20" s="21">
        <v>20</v>
      </c>
      <c r="J20" s="21">
        <v>54</v>
      </c>
    </row>
    <row r="21" spans="1:10">
      <c r="A21" t="s">
        <v>96</v>
      </c>
      <c r="B21" t="s">
        <v>97</v>
      </c>
      <c r="C21" s="21" t="s">
        <v>64</v>
      </c>
      <c r="D21" s="21" t="s">
        <v>65</v>
      </c>
      <c r="E21" s="21" t="s">
        <v>65</v>
      </c>
      <c r="F21" s="21" t="s">
        <v>65</v>
      </c>
      <c r="G21" s="21" t="s">
        <v>65</v>
      </c>
      <c r="H21" s="21" t="s">
        <v>65</v>
      </c>
      <c r="I21" s="21">
        <v>40</v>
      </c>
      <c r="J21" s="21">
        <v>54</v>
      </c>
    </row>
    <row r="22" spans="1:10">
      <c r="A22" t="s">
        <v>98</v>
      </c>
      <c r="B22" t="s">
        <v>99</v>
      </c>
      <c r="C22" s="21" t="s">
        <v>73</v>
      </c>
      <c r="D22" s="21" t="s">
        <v>65</v>
      </c>
      <c r="E22" s="21" t="s">
        <v>66</v>
      </c>
      <c r="F22" s="21" t="s">
        <v>66</v>
      </c>
      <c r="G22" s="21" t="s">
        <v>65</v>
      </c>
      <c r="H22" s="21" t="s">
        <v>66</v>
      </c>
      <c r="I22" s="21">
        <v>20</v>
      </c>
      <c r="J22" s="21">
        <v>54</v>
      </c>
    </row>
    <row r="23" spans="1:10">
      <c r="A23" t="s">
        <v>100</v>
      </c>
      <c r="B23" t="s">
        <v>101</v>
      </c>
      <c r="C23" s="21" t="s">
        <v>102</v>
      </c>
      <c r="D23" s="21" t="s">
        <v>65</v>
      </c>
      <c r="E23" s="21" t="s">
        <v>65</v>
      </c>
      <c r="F23" s="21" t="s">
        <v>65</v>
      </c>
      <c r="G23" s="21" t="s">
        <v>65</v>
      </c>
      <c r="H23" s="21" t="s">
        <v>66</v>
      </c>
      <c r="I23" s="21">
        <v>40</v>
      </c>
      <c r="J23" s="21">
        <v>54</v>
      </c>
    </row>
    <row r="24" spans="1:10">
      <c r="A24" t="s">
        <v>103</v>
      </c>
      <c r="B24" t="s">
        <v>104</v>
      </c>
      <c r="C24" s="21" t="s">
        <v>64</v>
      </c>
      <c r="D24" s="21" t="s">
        <v>65</v>
      </c>
      <c r="E24" s="21" t="s">
        <v>65</v>
      </c>
      <c r="F24" s="21" t="s">
        <v>65</v>
      </c>
      <c r="G24" s="21" t="s">
        <v>65</v>
      </c>
      <c r="H24" s="21" t="s">
        <v>66</v>
      </c>
      <c r="I24" s="21">
        <v>12</v>
      </c>
      <c r="J24" s="21">
        <v>54</v>
      </c>
    </row>
    <row r="25" spans="1:10">
      <c r="A25" t="s">
        <v>105</v>
      </c>
      <c r="B25" t="s">
        <v>106</v>
      </c>
      <c r="C25" s="21" t="s">
        <v>73</v>
      </c>
      <c r="D25" s="21" t="s">
        <v>65</v>
      </c>
      <c r="E25" s="21" t="s">
        <v>66</v>
      </c>
      <c r="F25" s="21" t="s">
        <v>66</v>
      </c>
      <c r="G25" s="21" t="s">
        <v>65</v>
      </c>
      <c r="H25" s="21" t="s">
        <v>66</v>
      </c>
      <c r="I25" s="21">
        <v>48</v>
      </c>
      <c r="J25" s="21">
        <v>54</v>
      </c>
    </row>
  </sheetData>
  <phoneticPr fontId="19" type="noConversion"/>
  <dataValidations count="1">
    <dataValidation type="list" allowBlank="1" showInputMessage="1" showErrorMessage="1" sqref="D6:H25" xr:uid="{310277DC-CD9F-4A53-90DA-4A4FC374E3ED}">
      <formula1>"Yes, No, NA"</formula1>
    </dataValidation>
  </dataValidations>
  <pageMargins left="0.7" right="0.7" top="0.75" bottom="0.75" header="0.3" footer="0.3"/>
  <pageSetup paperSize="17" scale="61" fitToHeight="3"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baseColWidth="10" defaultColWidth="8.83203125" defaultRowHeight="15"/>
  <cols>
    <col min="2" max="2" width="8.5" style="117"/>
    <col min="3" max="3" width="113.83203125" style="118" customWidth="1"/>
    <col min="4" max="4" width="62.1640625" bestFit="1" customWidth="1"/>
  </cols>
  <sheetData>
    <row r="1" spans="1:4" ht="16">
      <c r="A1" t="s">
        <v>107</v>
      </c>
      <c r="B1" s="105" t="s">
        <v>62</v>
      </c>
      <c r="C1" s="106" t="s">
        <v>108</v>
      </c>
      <c r="D1" t="s">
        <v>109</v>
      </c>
    </row>
    <row r="2" spans="1:4" ht="16">
      <c r="A2">
        <v>1</v>
      </c>
      <c r="B2" s="107">
        <v>31</v>
      </c>
      <c r="C2" s="108" t="s">
        <v>110</v>
      </c>
      <c r="D2" t="str">
        <f>INDEX('Funding Tables'!P:P,MATCH('Board Ventilation Strate-PY'!B2,'Funding Tables'!B:B,0))</f>
        <v>Huron-Superior Catholic District School Board</v>
      </c>
    </row>
    <row r="3" spans="1:4" ht="16">
      <c r="A3">
        <f>IF(B3=B2,A2+1,1)</f>
        <v>2</v>
      </c>
      <c r="B3" s="107">
        <v>31</v>
      </c>
      <c r="C3" s="108" t="s">
        <v>111</v>
      </c>
      <c r="D3" t="str">
        <f>INDEX('Funding Tables'!P:P,MATCH('Board Ventilation Strate-PY'!B3,'Funding Tables'!B:B,0))</f>
        <v>Huron-Superior Catholic District School Board</v>
      </c>
    </row>
    <row r="4" spans="1:4" ht="16">
      <c r="A4">
        <f t="shared" ref="A4:A67" si="0">IF(B4=B3,A3+1,1)</f>
        <v>3</v>
      </c>
      <c r="B4" s="107">
        <v>31</v>
      </c>
      <c r="C4" s="108" t="s">
        <v>112</v>
      </c>
      <c r="D4" t="str">
        <f>INDEX('Funding Tables'!P:P,MATCH('Board Ventilation Strate-PY'!B4,'Funding Tables'!B:B,0))</f>
        <v>Huron-Superior Catholic District School Board</v>
      </c>
    </row>
    <row r="5" spans="1:4" ht="16">
      <c r="A5">
        <f t="shared" si="0"/>
        <v>4</v>
      </c>
      <c r="B5" s="107">
        <v>31</v>
      </c>
      <c r="C5" s="108" t="s">
        <v>113</v>
      </c>
      <c r="D5" t="str">
        <f>INDEX('Funding Tables'!P:P,MATCH('Board Ventilation Strate-PY'!B5,'Funding Tables'!B:B,0))</f>
        <v>Huron-Superior Catholic District School Board</v>
      </c>
    </row>
    <row r="6" spans="1:4" ht="16">
      <c r="A6">
        <f t="shared" si="0"/>
        <v>1</v>
      </c>
      <c r="B6" s="107">
        <v>10</v>
      </c>
      <c r="C6" s="108" t="s">
        <v>114</v>
      </c>
      <c r="D6" t="str">
        <f>INDEX('Funding Tables'!P:P,MATCH('Board Ventilation Strate-PY'!B6,'Funding Tables'!B:B,0))</f>
        <v>Lambton Kent District School Board</v>
      </c>
    </row>
    <row r="7" spans="1:4" ht="32">
      <c r="A7">
        <f t="shared" si="0"/>
        <v>2</v>
      </c>
      <c r="B7" s="107">
        <v>10</v>
      </c>
      <c r="C7" s="108" t="s">
        <v>115</v>
      </c>
      <c r="D7" t="str">
        <f>INDEX('Funding Tables'!P:P,MATCH('Board Ventilation Strate-PY'!B7,'Funding Tables'!B:B,0))</f>
        <v>Lambton Kent District School Board</v>
      </c>
    </row>
    <row r="8" spans="1:4" ht="32">
      <c r="A8">
        <f t="shared" si="0"/>
        <v>3</v>
      </c>
      <c r="B8" s="107">
        <v>10</v>
      </c>
      <c r="C8" s="108" t="s">
        <v>116</v>
      </c>
      <c r="D8" t="str">
        <f>INDEX('Funding Tables'!P:P,MATCH('Board Ventilation Strate-PY'!B8,'Funding Tables'!B:B,0))</f>
        <v>Lambton Kent District School Board</v>
      </c>
    </row>
    <row r="9" spans="1:4" ht="16">
      <c r="A9">
        <f t="shared" si="0"/>
        <v>4</v>
      </c>
      <c r="B9" s="107">
        <v>10</v>
      </c>
      <c r="C9" s="108" t="s">
        <v>117</v>
      </c>
      <c r="D9" t="str">
        <f>INDEX('Funding Tables'!P:P,MATCH('Board Ventilation Strate-PY'!B9,'Funding Tables'!B:B,0))</f>
        <v>Lambton Kent District School Board</v>
      </c>
    </row>
    <row r="10" spans="1:4" ht="16">
      <c r="A10">
        <f t="shared" si="0"/>
        <v>1</v>
      </c>
      <c r="B10" s="107">
        <v>56</v>
      </c>
      <c r="C10" s="109" t="s">
        <v>118</v>
      </c>
      <c r="D10" t="str">
        <f>INDEX('Funding Tables'!P:P,MATCH('Board Ventilation Strate-PY'!B10,'Funding Tables'!B:B,0))</f>
        <v>Conseil scolaire public du Nord-Est de l'Ontario</v>
      </c>
    </row>
    <row r="11" spans="1:4" ht="16">
      <c r="A11">
        <f t="shared" si="0"/>
        <v>2</v>
      </c>
      <c r="B11" s="107">
        <v>56</v>
      </c>
      <c r="C11" s="109" t="s">
        <v>119</v>
      </c>
      <c r="D11" t="str">
        <f>INDEX('Funding Tables'!P:P,MATCH('Board Ventilation Strate-PY'!B11,'Funding Tables'!B:B,0))</f>
        <v>Conseil scolaire public du Nord-Est de l'Ontario</v>
      </c>
    </row>
    <row r="12" spans="1:4" ht="16">
      <c r="A12">
        <f t="shared" si="0"/>
        <v>3</v>
      </c>
      <c r="B12" s="107">
        <v>56</v>
      </c>
      <c r="C12" s="109" t="s">
        <v>120</v>
      </c>
      <c r="D12" t="str">
        <f>INDEX('Funding Tables'!P:P,MATCH('Board Ventilation Strate-PY'!B12,'Funding Tables'!B:B,0))</f>
        <v>Conseil scolaire public du Nord-Est de l'Ontario</v>
      </c>
    </row>
    <row r="13" spans="1:4" ht="16">
      <c r="A13">
        <f t="shared" si="0"/>
        <v>4</v>
      </c>
      <c r="B13" s="107">
        <v>56</v>
      </c>
      <c r="C13" s="109" t="s">
        <v>121</v>
      </c>
      <c r="D13" t="str">
        <f>INDEX('Funding Tables'!P:P,MATCH('Board Ventilation Strate-PY'!B13,'Funding Tables'!B:B,0))</f>
        <v>Conseil scolaire public du Nord-Est de l'Ontario</v>
      </c>
    </row>
    <row r="14" spans="1:4" ht="32">
      <c r="A14">
        <f t="shared" si="0"/>
        <v>1</v>
      </c>
      <c r="B14" s="107">
        <v>103</v>
      </c>
      <c r="C14" s="108" t="s">
        <v>122</v>
      </c>
      <c r="D14" t="str">
        <f>INDEX('Funding Tables'!P:P,MATCH('Board Ventilation Strate-PY'!B14,'Funding Tables'!B:B,0))</f>
        <v>Penetanguishene Protestant Separate School Board</v>
      </c>
    </row>
    <row r="15" spans="1:4" ht="32">
      <c r="A15">
        <f t="shared" si="0"/>
        <v>2</v>
      </c>
      <c r="B15" s="107">
        <v>103</v>
      </c>
      <c r="C15" s="108" t="s">
        <v>123</v>
      </c>
      <c r="D15" t="str">
        <f>INDEX('Funding Tables'!P:P,MATCH('Board Ventilation Strate-PY'!B15,'Funding Tables'!B:B,0))</f>
        <v>Penetanguishene Protestant Separate School Board</v>
      </c>
    </row>
    <row r="16" spans="1:4" ht="16">
      <c r="A16">
        <f t="shared" si="0"/>
        <v>3</v>
      </c>
      <c r="B16" s="107">
        <v>103</v>
      </c>
      <c r="C16" s="108" t="s">
        <v>124</v>
      </c>
      <c r="D16" t="str">
        <f>INDEX('Funding Tables'!P:P,MATCH('Board Ventilation Strate-PY'!B16,'Funding Tables'!B:B,0))</f>
        <v>Penetanguishene Protestant Separate School Board</v>
      </c>
    </row>
    <row r="17" spans="1:4" ht="16">
      <c r="A17">
        <f t="shared" si="0"/>
        <v>4</v>
      </c>
      <c r="B17" s="107">
        <v>103</v>
      </c>
      <c r="C17" s="108" t="s">
        <v>125</v>
      </c>
      <c r="D17" t="str">
        <f>INDEX('Funding Tables'!P:P,MATCH('Board Ventilation Strate-PY'!B17,'Funding Tables'!B:B,0))</f>
        <v>Penetanguishene Protestant Separate School Board</v>
      </c>
    </row>
    <row r="18" spans="1:4">
      <c r="A18">
        <f t="shared" si="0"/>
        <v>1</v>
      </c>
      <c r="B18" s="107">
        <v>59</v>
      </c>
      <c r="C18" s="110" t="s">
        <v>126</v>
      </c>
      <c r="D18" t="str">
        <f>INDEX('Funding Tables'!P:P,MATCH('Board Ventilation Strate-PY'!B18,'Funding Tables'!B:B,0))</f>
        <v>Conseil des écoles publiques de l'Est de l'Ontario</v>
      </c>
    </row>
    <row r="19" spans="1:4" ht="30">
      <c r="A19">
        <f t="shared" si="0"/>
        <v>2</v>
      </c>
      <c r="B19" s="107">
        <v>59</v>
      </c>
      <c r="C19" s="110" t="s">
        <v>127</v>
      </c>
      <c r="D19" t="str">
        <f>INDEX('Funding Tables'!P:P,MATCH('Board Ventilation Strate-PY'!B19,'Funding Tables'!B:B,0))</f>
        <v>Conseil des écoles publiques de l'Est de l'Ontario</v>
      </c>
    </row>
    <row r="20" spans="1:4" ht="30">
      <c r="A20">
        <f t="shared" si="0"/>
        <v>3</v>
      </c>
      <c r="B20" s="107">
        <v>59</v>
      </c>
      <c r="C20" s="110" t="s">
        <v>128</v>
      </c>
      <c r="D20" t="str">
        <f>INDEX('Funding Tables'!P:P,MATCH('Board Ventilation Strate-PY'!B20,'Funding Tables'!B:B,0))</f>
        <v>Conseil des écoles publiques de l'Est de l'Ontario</v>
      </c>
    </row>
    <row r="21" spans="1:4">
      <c r="A21">
        <f t="shared" si="0"/>
        <v>4</v>
      </c>
      <c r="B21" s="107">
        <v>59</v>
      </c>
      <c r="C21" s="110" t="s">
        <v>129</v>
      </c>
      <c r="D21" t="str">
        <f>INDEX('Funding Tables'!P:P,MATCH('Board Ventilation Strate-PY'!B21,'Funding Tables'!B:B,0))</f>
        <v>Conseil des écoles publiques de l'Est de l'Ontario</v>
      </c>
    </row>
    <row r="22" spans="1:4" ht="16">
      <c r="A22">
        <f t="shared" si="0"/>
        <v>1</v>
      </c>
      <c r="B22" s="107">
        <v>24</v>
      </c>
      <c r="C22" s="108" t="s">
        <v>130</v>
      </c>
      <c r="D22" t="str">
        <f>INDEX('Funding Tables'!P:P,MATCH('Board Ventilation Strate-PY'!B22,'Funding Tables'!B:B,0))</f>
        <v>Waterloo Region District School Board</v>
      </c>
    </row>
    <row r="23" spans="1:4" ht="32">
      <c r="A23">
        <f t="shared" si="0"/>
        <v>2</v>
      </c>
      <c r="B23" s="107">
        <v>24</v>
      </c>
      <c r="C23" s="108" t="s">
        <v>131</v>
      </c>
      <c r="D23" t="str">
        <f>INDEX('Funding Tables'!P:P,MATCH('Board Ventilation Strate-PY'!B23,'Funding Tables'!B:B,0))</f>
        <v>Waterloo Region District School Board</v>
      </c>
    </row>
    <row r="24" spans="1:4" ht="16">
      <c r="A24">
        <f t="shared" si="0"/>
        <v>3</v>
      </c>
      <c r="B24" s="107">
        <v>24</v>
      </c>
      <c r="C24" s="108" t="s">
        <v>132</v>
      </c>
      <c r="D24" t="str">
        <f>INDEX('Funding Tables'!P:P,MATCH('Board Ventilation Strate-PY'!B24,'Funding Tables'!B:B,0))</f>
        <v>Waterloo Region District School Board</v>
      </c>
    </row>
    <row r="25" spans="1:4" ht="32">
      <c r="A25">
        <f t="shared" si="0"/>
        <v>4</v>
      </c>
      <c r="B25" s="107">
        <v>24</v>
      </c>
      <c r="C25" s="108" t="s">
        <v>133</v>
      </c>
      <c r="D25" t="str">
        <f>INDEX('Funding Tables'!P:P,MATCH('Board Ventilation Strate-PY'!B25,'Funding Tables'!B:B,0))</f>
        <v>Waterloo Region District School Board</v>
      </c>
    </row>
    <row r="26" spans="1:4" ht="32">
      <c r="A26">
        <f t="shared" si="0"/>
        <v>1</v>
      </c>
      <c r="B26" s="107">
        <v>42</v>
      </c>
      <c r="C26" s="108" t="s">
        <v>134</v>
      </c>
      <c r="D26" t="str">
        <f>INDEX('Funding Tables'!P:P,MATCH('Board Ventilation Strate-PY'!B26,'Funding Tables'!B:B,0))</f>
        <v>York Catholic District School Board</v>
      </c>
    </row>
    <row r="27" spans="1:4" ht="16">
      <c r="A27">
        <f t="shared" si="0"/>
        <v>2</v>
      </c>
      <c r="B27" s="107">
        <v>42</v>
      </c>
      <c r="C27" s="108" t="s">
        <v>135</v>
      </c>
      <c r="D27" t="str">
        <f>INDEX('Funding Tables'!P:P,MATCH('Board Ventilation Strate-PY'!B27,'Funding Tables'!B:B,0))</f>
        <v>York Catholic District School Board</v>
      </c>
    </row>
    <row r="28" spans="1:4" ht="16">
      <c r="A28">
        <f t="shared" si="0"/>
        <v>3</v>
      </c>
      <c r="B28" s="107">
        <v>42</v>
      </c>
      <c r="C28" s="108" t="s">
        <v>136</v>
      </c>
      <c r="D28" t="str">
        <f>INDEX('Funding Tables'!P:P,MATCH('Board Ventilation Strate-PY'!B28,'Funding Tables'!B:B,0))</f>
        <v>York Catholic District School Board</v>
      </c>
    </row>
    <row r="29" spans="1:4" ht="16">
      <c r="A29">
        <f t="shared" si="0"/>
        <v>4</v>
      </c>
      <c r="B29" s="107">
        <v>42</v>
      </c>
      <c r="C29" s="108" t="s">
        <v>137</v>
      </c>
      <c r="D29" t="str">
        <f>INDEX('Funding Tables'!P:P,MATCH('Board Ventilation Strate-PY'!B29,'Funding Tables'!B:B,0))</f>
        <v>York Catholic District School Board</v>
      </c>
    </row>
    <row r="30" spans="1:4" ht="16">
      <c r="A30">
        <f t="shared" si="0"/>
        <v>1</v>
      </c>
      <c r="B30" s="107" t="s">
        <v>138</v>
      </c>
      <c r="C30" s="108" t="s">
        <v>139</v>
      </c>
      <c r="D30" t="str">
        <f>INDEX('Funding Tables'!P:P,MATCH('Board Ventilation Strate-PY'!B30,'Funding Tables'!B:B,0))</f>
        <v>Northwest Catholic District School Board</v>
      </c>
    </row>
    <row r="31" spans="1:4" ht="16">
      <c r="A31">
        <f t="shared" si="0"/>
        <v>2</v>
      </c>
      <c r="B31" s="107" t="s">
        <v>138</v>
      </c>
      <c r="C31" s="108" t="s">
        <v>140</v>
      </c>
      <c r="D31" t="str">
        <f>INDEX('Funding Tables'!P:P,MATCH('Board Ventilation Strate-PY'!B31,'Funding Tables'!B:B,0))</f>
        <v>Northwest Catholic District School Board</v>
      </c>
    </row>
    <row r="32" spans="1:4" ht="32">
      <c r="A32">
        <f t="shared" si="0"/>
        <v>3</v>
      </c>
      <c r="B32" s="107" t="s">
        <v>138</v>
      </c>
      <c r="C32" s="108" t="s">
        <v>141</v>
      </c>
      <c r="D32" t="str">
        <f>INDEX('Funding Tables'!P:P,MATCH('Board Ventilation Strate-PY'!B32,'Funding Tables'!B:B,0))</f>
        <v>Northwest Catholic District School Board</v>
      </c>
    </row>
    <row r="33" spans="1:4" ht="16">
      <c r="A33">
        <f t="shared" si="0"/>
        <v>4</v>
      </c>
      <c r="B33" s="107" t="s">
        <v>138</v>
      </c>
      <c r="C33" s="108" t="s">
        <v>142</v>
      </c>
      <c r="D33" t="str">
        <f>INDEX('Funding Tables'!P:P,MATCH('Board Ventilation Strate-PY'!B33,'Funding Tables'!B:B,0))</f>
        <v>Northwest Catholic District School Board</v>
      </c>
    </row>
    <row r="34" spans="1:4" ht="32">
      <c r="A34">
        <f t="shared" si="0"/>
        <v>1</v>
      </c>
      <c r="B34" s="107">
        <v>66</v>
      </c>
      <c r="C34" s="108" t="s">
        <v>143</v>
      </c>
      <c r="D34" t="str">
        <f>INDEX('Funding Tables'!P:P,MATCH('Board Ventilation Strate-PY'!B34,'Funding Tables'!B:B,0))</f>
        <v>Conseil scolaire de district catholique du Centre-Est de l'Ontario</v>
      </c>
    </row>
    <row r="35" spans="1:4" ht="16">
      <c r="A35">
        <f t="shared" si="0"/>
        <v>2</v>
      </c>
      <c r="B35" s="107">
        <v>66</v>
      </c>
      <c r="C35" s="108" t="s">
        <v>144</v>
      </c>
      <c r="D35" t="str">
        <f>INDEX('Funding Tables'!P:P,MATCH('Board Ventilation Strate-PY'!B35,'Funding Tables'!B:B,0))</f>
        <v>Conseil scolaire de district catholique du Centre-Est de l'Ontario</v>
      </c>
    </row>
    <row r="36" spans="1:4" ht="16">
      <c r="A36">
        <f t="shared" si="0"/>
        <v>3</v>
      </c>
      <c r="B36" s="107">
        <v>66</v>
      </c>
      <c r="C36" s="108" t="s">
        <v>145</v>
      </c>
      <c r="D36" t="str">
        <f>INDEX('Funding Tables'!P:P,MATCH('Board Ventilation Strate-PY'!B36,'Funding Tables'!B:B,0))</f>
        <v>Conseil scolaire de district catholique du Centre-Est de l'Ontario</v>
      </c>
    </row>
    <row r="37" spans="1:4" ht="32">
      <c r="A37">
        <f t="shared" si="0"/>
        <v>4</v>
      </c>
      <c r="B37" s="107">
        <v>66</v>
      </c>
      <c r="C37" s="108" t="s">
        <v>146</v>
      </c>
      <c r="D37" t="str">
        <f>INDEX('Funding Tables'!P:P,MATCH('Board Ventilation Strate-PY'!B37,'Funding Tables'!B:B,0))</f>
        <v>Conseil scolaire de district catholique du Centre-Est de l'Ontario</v>
      </c>
    </row>
    <row r="38" spans="1:4" ht="32">
      <c r="A38">
        <f t="shared" si="0"/>
        <v>1</v>
      </c>
      <c r="B38" s="107">
        <v>26</v>
      </c>
      <c r="C38" s="108" t="s">
        <v>147</v>
      </c>
      <c r="D38" t="str">
        <f>INDEX('Funding Tables'!P:P,MATCH('Board Ventilation Strate-PY'!B38,'Funding Tables'!B:B,0))</f>
        <v>Upper Canada District School Board</v>
      </c>
    </row>
    <row r="39" spans="1:4" ht="32">
      <c r="A39">
        <f t="shared" si="0"/>
        <v>2</v>
      </c>
      <c r="B39" s="107">
        <v>26</v>
      </c>
      <c r="C39" s="108" t="s">
        <v>148</v>
      </c>
      <c r="D39" t="str">
        <f>INDEX('Funding Tables'!P:P,MATCH('Board Ventilation Strate-PY'!B39,'Funding Tables'!B:B,0))</f>
        <v>Upper Canada District School Board</v>
      </c>
    </row>
    <row r="40" spans="1:4" ht="32">
      <c r="A40">
        <f t="shared" si="0"/>
        <v>3</v>
      </c>
      <c r="B40" s="107">
        <v>26</v>
      </c>
      <c r="C40" s="108" t="s">
        <v>149</v>
      </c>
      <c r="D40" t="str">
        <f>INDEX('Funding Tables'!P:P,MATCH('Board Ventilation Strate-PY'!B40,'Funding Tables'!B:B,0))</f>
        <v>Upper Canada District School Board</v>
      </c>
    </row>
    <row r="41" spans="1:4" ht="16">
      <c r="A41">
        <f t="shared" si="0"/>
        <v>4</v>
      </c>
      <c r="B41" s="107">
        <v>26</v>
      </c>
      <c r="C41" s="108" t="s">
        <v>150</v>
      </c>
      <c r="D41" t="str">
        <f>INDEX('Funding Tables'!P:P,MATCH('Board Ventilation Strate-PY'!B41,'Funding Tables'!B:B,0))</f>
        <v>Upper Canada District School Board</v>
      </c>
    </row>
    <row r="42" spans="1:4" ht="16">
      <c r="A42">
        <f t="shared" si="0"/>
        <v>1</v>
      </c>
      <c r="B42" s="107">
        <v>53</v>
      </c>
      <c r="C42" s="108" t="s">
        <v>151</v>
      </c>
      <c r="D42" t="str">
        <f>INDEX('Funding Tables'!P:P,MATCH('Board Ventilation Strate-PY'!B42,'Funding Tables'!B:B,0))</f>
        <v>Ottawa Catholic District School Board</v>
      </c>
    </row>
    <row r="43" spans="1:4" ht="16">
      <c r="A43">
        <f t="shared" si="0"/>
        <v>2</v>
      </c>
      <c r="B43" s="107">
        <v>53</v>
      </c>
      <c r="C43" s="108" t="s">
        <v>152</v>
      </c>
      <c r="D43" t="str">
        <f>INDEX('Funding Tables'!P:P,MATCH('Board Ventilation Strate-PY'!B43,'Funding Tables'!B:B,0))</f>
        <v>Ottawa Catholic District School Board</v>
      </c>
    </row>
    <row r="44" spans="1:4" ht="16">
      <c r="A44">
        <f t="shared" si="0"/>
        <v>3</v>
      </c>
      <c r="B44" s="107">
        <v>53</v>
      </c>
      <c r="C44" s="108" t="s">
        <v>153</v>
      </c>
      <c r="D44" t="str">
        <f>INDEX('Funding Tables'!P:P,MATCH('Board Ventilation Strate-PY'!B44,'Funding Tables'!B:B,0))</f>
        <v>Ottawa Catholic District School Board</v>
      </c>
    </row>
    <row r="45" spans="1:4" ht="16">
      <c r="A45">
        <f t="shared" si="0"/>
        <v>4</v>
      </c>
      <c r="B45" s="107">
        <v>53</v>
      </c>
      <c r="C45" s="108" t="s">
        <v>154</v>
      </c>
      <c r="D45" t="str">
        <f>INDEX('Funding Tables'!P:P,MATCH('Board Ventilation Strate-PY'!B45,'Funding Tables'!B:B,0))</f>
        <v>Ottawa Catholic District School Board</v>
      </c>
    </row>
    <row r="46" spans="1:4" ht="32">
      <c r="A46">
        <f t="shared" si="0"/>
        <v>1</v>
      </c>
      <c r="B46" s="107" t="s">
        <v>155</v>
      </c>
      <c r="C46" s="108" t="s">
        <v>156</v>
      </c>
      <c r="D46" t="str">
        <f>INDEX('Funding Tables'!P:P,MATCH('Board Ventilation Strate-PY'!B46,'Funding Tables'!B:B,0))</f>
        <v>Rainy River District School Board</v>
      </c>
    </row>
    <row r="47" spans="1:4" ht="32">
      <c r="A47">
        <f t="shared" si="0"/>
        <v>2</v>
      </c>
      <c r="B47" s="107" t="s">
        <v>155</v>
      </c>
      <c r="C47" s="108" t="s">
        <v>157</v>
      </c>
      <c r="D47" t="str">
        <f>INDEX('Funding Tables'!P:P,MATCH('Board Ventilation Strate-PY'!B47,'Funding Tables'!B:B,0))</f>
        <v>Rainy River District School Board</v>
      </c>
    </row>
    <row r="48" spans="1:4" ht="16">
      <c r="A48">
        <f t="shared" si="0"/>
        <v>3</v>
      </c>
      <c r="B48" s="107" t="s">
        <v>155</v>
      </c>
      <c r="C48" s="108" t="s">
        <v>158</v>
      </c>
      <c r="D48" t="str">
        <f>INDEX('Funding Tables'!P:P,MATCH('Board Ventilation Strate-PY'!B48,'Funding Tables'!B:B,0))</f>
        <v>Rainy River District School Board</v>
      </c>
    </row>
    <row r="49" spans="1:4" ht="32">
      <c r="A49">
        <f t="shared" si="0"/>
        <v>4</v>
      </c>
      <c r="B49" s="107" t="s">
        <v>155</v>
      </c>
      <c r="C49" s="108" t="s">
        <v>159</v>
      </c>
      <c r="D49" t="str">
        <f>INDEX('Funding Tables'!P:P,MATCH('Board Ventilation Strate-PY'!B49,'Funding Tables'!B:B,0))</f>
        <v>Rainy River District School Board</v>
      </c>
    </row>
    <row r="50" spans="1:4" ht="32">
      <c r="A50">
        <f t="shared" si="0"/>
        <v>1</v>
      </c>
      <c r="B50" s="107">
        <v>41</v>
      </c>
      <c r="C50" s="111" t="s">
        <v>160</v>
      </c>
      <c r="D50" t="str">
        <f>INDEX('Funding Tables'!P:P,MATCH('Board Ventilation Strate-PY'!B50,'Funding Tables'!B:B,0))</f>
        <v>Peterborough Victoria Northumberland and Clarington Catholic DSB</v>
      </c>
    </row>
    <row r="51" spans="1:4" ht="16">
      <c r="A51">
        <f t="shared" si="0"/>
        <v>2</v>
      </c>
      <c r="B51" s="107">
        <v>41</v>
      </c>
      <c r="C51" s="108" t="s">
        <v>161</v>
      </c>
      <c r="D51" t="str">
        <f>INDEX('Funding Tables'!P:P,MATCH('Board Ventilation Strate-PY'!B51,'Funding Tables'!B:B,0))</f>
        <v>Peterborough Victoria Northumberland and Clarington Catholic DSB</v>
      </c>
    </row>
    <row r="52" spans="1:4" ht="16">
      <c r="A52">
        <f t="shared" si="0"/>
        <v>3</v>
      </c>
      <c r="B52" s="107">
        <v>41</v>
      </c>
      <c r="C52" s="108" t="s">
        <v>162</v>
      </c>
      <c r="D52" t="str">
        <f>INDEX('Funding Tables'!P:P,MATCH('Board Ventilation Strate-PY'!B52,'Funding Tables'!B:B,0))</f>
        <v>Peterborough Victoria Northumberland and Clarington Catholic DSB</v>
      </c>
    </row>
    <row r="53" spans="1:4" ht="16">
      <c r="A53">
        <f t="shared" si="0"/>
        <v>4</v>
      </c>
      <c r="B53" s="107">
        <v>41</v>
      </c>
      <c r="C53" s="108" t="s">
        <v>163</v>
      </c>
      <c r="D53" t="str">
        <f>INDEX('Funding Tables'!P:P,MATCH('Board Ventilation Strate-PY'!B53,'Funding Tables'!B:B,0))</f>
        <v>Peterborough Victoria Northumberland and Clarington Catholic DSB</v>
      </c>
    </row>
    <row r="54" spans="1:4" ht="16">
      <c r="A54">
        <f t="shared" si="0"/>
        <v>1</v>
      </c>
      <c r="B54" s="107" t="s">
        <v>164</v>
      </c>
      <c r="C54" s="108" t="s">
        <v>165</v>
      </c>
      <c r="D54" t="str">
        <f>INDEX('Funding Tables'!P:P,MATCH('Board Ventilation Strate-PY'!B54,'Funding Tables'!B:B,0))</f>
        <v>Superior North Catholic District School Board</v>
      </c>
    </row>
    <row r="55" spans="1:4" ht="16">
      <c r="A55">
        <f t="shared" si="0"/>
        <v>2</v>
      </c>
      <c r="B55" s="107" t="s">
        <v>164</v>
      </c>
      <c r="C55" s="108" t="s">
        <v>166</v>
      </c>
      <c r="D55" t="str">
        <f>INDEX('Funding Tables'!P:P,MATCH('Board Ventilation Strate-PY'!B55,'Funding Tables'!B:B,0))</f>
        <v>Superior North Catholic District School Board</v>
      </c>
    </row>
    <row r="56" spans="1:4" ht="16">
      <c r="A56">
        <f t="shared" si="0"/>
        <v>3</v>
      </c>
      <c r="B56" s="107" t="s">
        <v>164</v>
      </c>
      <c r="C56" s="108" t="s">
        <v>167</v>
      </c>
      <c r="D56" t="str">
        <f>INDEX('Funding Tables'!P:P,MATCH('Board Ventilation Strate-PY'!B56,'Funding Tables'!B:B,0))</f>
        <v>Superior North Catholic District School Board</v>
      </c>
    </row>
    <row r="57" spans="1:4" ht="16">
      <c r="A57">
        <f t="shared" si="0"/>
        <v>4</v>
      </c>
      <c r="B57" s="107" t="s">
        <v>164</v>
      </c>
      <c r="C57" s="108" t="s">
        <v>168</v>
      </c>
      <c r="D57" t="str">
        <f>INDEX('Funding Tables'!P:P,MATCH('Board Ventilation Strate-PY'!B57,'Funding Tables'!B:B,0))</f>
        <v>Superior North Catholic District School Board</v>
      </c>
    </row>
    <row r="58" spans="1:4" ht="16">
      <c r="A58">
        <f t="shared" si="0"/>
        <v>1</v>
      </c>
      <c r="B58" s="107">
        <v>61</v>
      </c>
      <c r="C58" s="108" t="s">
        <v>169</v>
      </c>
      <c r="D58" t="str">
        <f>INDEX('Funding Tables'!P:P,MATCH('Board Ventilation Strate-PY'!B58,'Funding Tables'!B:B,0))</f>
        <v>Conseil scolaire de district catholique du Nouvel-Ontario</v>
      </c>
    </row>
    <row r="59" spans="1:4" ht="32">
      <c r="A59">
        <f t="shared" si="0"/>
        <v>2</v>
      </c>
      <c r="B59" s="107">
        <v>61</v>
      </c>
      <c r="C59" s="108" t="s">
        <v>170</v>
      </c>
      <c r="D59" t="str">
        <f>INDEX('Funding Tables'!P:P,MATCH('Board Ventilation Strate-PY'!B59,'Funding Tables'!B:B,0))</f>
        <v>Conseil scolaire de district catholique du Nouvel-Ontario</v>
      </c>
    </row>
    <row r="60" spans="1:4" ht="16">
      <c r="A60">
        <f t="shared" si="0"/>
        <v>3</v>
      </c>
      <c r="B60" s="107">
        <v>61</v>
      </c>
      <c r="C60" s="108" t="s">
        <v>171</v>
      </c>
      <c r="D60" t="str">
        <f>INDEX('Funding Tables'!P:P,MATCH('Board Ventilation Strate-PY'!B60,'Funding Tables'!B:B,0))</f>
        <v>Conseil scolaire de district catholique du Nouvel-Ontario</v>
      </c>
    </row>
    <row r="61" spans="1:4" ht="16">
      <c r="A61">
        <f t="shared" si="0"/>
        <v>4</v>
      </c>
      <c r="B61" s="107">
        <v>61</v>
      </c>
      <c r="C61" s="108" t="s">
        <v>172</v>
      </c>
      <c r="D61" t="str">
        <f>INDEX('Funding Tables'!P:P,MATCH('Board Ventilation Strate-PY'!B61,'Funding Tables'!B:B,0))</f>
        <v>Conseil scolaire de district catholique du Nouvel-Ontario</v>
      </c>
    </row>
    <row r="62" spans="1:4" ht="16">
      <c r="A62">
        <f t="shared" si="0"/>
        <v>1</v>
      </c>
      <c r="B62" s="107" t="s">
        <v>173</v>
      </c>
      <c r="C62" s="108" t="s">
        <v>174</v>
      </c>
      <c r="D62" t="str">
        <f>INDEX('Funding Tables'!P:P,MATCH('Board Ventilation Strate-PY'!B62,'Funding Tables'!B:B,0))</f>
        <v>Thunder Bay Catholic District School Board</v>
      </c>
    </row>
    <row r="63" spans="1:4" ht="32">
      <c r="A63">
        <f t="shared" si="0"/>
        <v>2</v>
      </c>
      <c r="B63" s="107" t="s">
        <v>173</v>
      </c>
      <c r="C63" s="108" t="s">
        <v>175</v>
      </c>
      <c r="D63" t="str">
        <f>INDEX('Funding Tables'!P:P,MATCH('Board Ventilation Strate-PY'!B63,'Funding Tables'!B:B,0))</f>
        <v>Thunder Bay Catholic District School Board</v>
      </c>
    </row>
    <row r="64" spans="1:4" ht="16">
      <c r="A64">
        <f t="shared" si="0"/>
        <v>3</v>
      </c>
      <c r="B64" s="107" t="s">
        <v>173</v>
      </c>
      <c r="C64" s="108" t="s">
        <v>176</v>
      </c>
      <c r="D64" t="str">
        <f>INDEX('Funding Tables'!P:P,MATCH('Board Ventilation Strate-PY'!B64,'Funding Tables'!B:B,0))</f>
        <v>Thunder Bay Catholic District School Board</v>
      </c>
    </row>
    <row r="65" spans="1:4" ht="16">
      <c r="A65">
        <f t="shared" si="0"/>
        <v>4</v>
      </c>
      <c r="B65" s="107" t="s">
        <v>173</v>
      </c>
      <c r="C65" s="108" t="s">
        <v>177</v>
      </c>
      <c r="D65" t="str">
        <f>INDEX('Funding Tables'!P:P,MATCH('Board Ventilation Strate-PY'!B65,'Funding Tables'!B:B,0))</f>
        <v>Thunder Bay Catholic District School Board</v>
      </c>
    </row>
    <row r="66" spans="1:4" ht="32">
      <c r="A66">
        <f t="shared" si="0"/>
        <v>1</v>
      </c>
      <c r="B66" s="107">
        <v>21</v>
      </c>
      <c r="C66" s="108" t="s">
        <v>178</v>
      </c>
      <c r="D66" t="str">
        <f>INDEX('Funding Tables'!P:P,MATCH('Board Ventilation Strate-PY'!B66,'Funding Tables'!B:B,0))</f>
        <v>Hamilton-Wentworth District School Board</v>
      </c>
    </row>
    <row r="67" spans="1:4" ht="16">
      <c r="A67">
        <f t="shared" si="0"/>
        <v>2</v>
      </c>
      <c r="B67" s="107">
        <v>21</v>
      </c>
      <c r="C67" s="108" t="s">
        <v>179</v>
      </c>
      <c r="D67" t="str">
        <f>INDEX('Funding Tables'!P:P,MATCH('Board Ventilation Strate-PY'!B67,'Funding Tables'!B:B,0))</f>
        <v>Hamilton-Wentworth District School Board</v>
      </c>
    </row>
    <row r="68" spans="1:4" ht="16">
      <c r="A68">
        <f t="shared" ref="A68:A131" si="1">IF(B68=B67,A67+1,1)</f>
        <v>3</v>
      </c>
      <c r="B68" s="107">
        <v>21</v>
      </c>
      <c r="C68" s="108" t="s">
        <v>180</v>
      </c>
      <c r="D68" t="str">
        <f>INDEX('Funding Tables'!P:P,MATCH('Board Ventilation Strate-PY'!B68,'Funding Tables'!B:B,0))</f>
        <v>Hamilton-Wentworth District School Board</v>
      </c>
    </row>
    <row r="69" spans="1:4" ht="16">
      <c r="A69">
        <f t="shared" si="1"/>
        <v>4</v>
      </c>
      <c r="B69" s="107">
        <v>21</v>
      </c>
      <c r="C69" s="108" t="s">
        <v>181</v>
      </c>
      <c r="D69" t="str">
        <f>INDEX('Funding Tables'!P:P,MATCH('Board Ventilation Strate-PY'!B69,'Funding Tables'!B:B,0))</f>
        <v>Hamilton-Wentworth District School Board</v>
      </c>
    </row>
    <row r="70" spans="1:4" ht="16">
      <c r="A70">
        <f t="shared" si="1"/>
        <v>1</v>
      </c>
      <c r="B70" s="107">
        <v>63</v>
      </c>
      <c r="C70" s="108" t="s">
        <v>182</v>
      </c>
      <c r="D70" t="str">
        <f>INDEX('Funding Tables'!P:P,MATCH('Board Ventilation Strate-PY'!B70,'Funding Tables'!B:B,0))</f>
        <v>Conseil scolaire catholique Providence</v>
      </c>
    </row>
    <row r="71" spans="1:4" ht="16">
      <c r="A71">
        <f t="shared" si="1"/>
        <v>2</v>
      </c>
      <c r="B71" s="107">
        <v>63</v>
      </c>
      <c r="C71" s="108" t="s">
        <v>183</v>
      </c>
      <c r="D71" t="str">
        <f>INDEX('Funding Tables'!P:P,MATCH('Board Ventilation Strate-PY'!B71,'Funding Tables'!B:B,0))</f>
        <v>Conseil scolaire catholique Providence</v>
      </c>
    </row>
    <row r="72" spans="1:4" ht="16">
      <c r="A72">
        <f t="shared" si="1"/>
        <v>3</v>
      </c>
      <c r="B72" s="107">
        <v>63</v>
      </c>
      <c r="C72" s="108" t="s">
        <v>184</v>
      </c>
      <c r="D72" t="str">
        <f>INDEX('Funding Tables'!P:P,MATCH('Board Ventilation Strate-PY'!B72,'Funding Tables'!B:B,0))</f>
        <v>Conseil scolaire catholique Providence</v>
      </c>
    </row>
    <row r="73" spans="1:4" ht="16">
      <c r="A73">
        <f t="shared" si="1"/>
        <v>4</v>
      </c>
      <c r="B73" s="107">
        <v>63</v>
      </c>
      <c r="C73" s="108" t="s">
        <v>185</v>
      </c>
      <c r="D73" t="str">
        <f>INDEX('Funding Tables'!P:P,MATCH('Board Ventilation Strate-PY'!B73,'Funding Tables'!B:B,0))</f>
        <v>Conseil scolaire catholique Providence</v>
      </c>
    </row>
    <row r="74" spans="1:4" ht="16">
      <c r="A74">
        <f t="shared" si="1"/>
        <v>1</v>
      </c>
      <c r="B74" s="107">
        <v>16</v>
      </c>
      <c r="C74" s="108" t="s">
        <v>186</v>
      </c>
      <c r="D74" t="str">
        <f>INDEX('Funding Tables'!P:P,MATCH('Board Ventilation Strate-PY'!B74,'Funding Tables'!B:B,0))</f>
        <v>York Region District School Board</v>
      </c>
    </row>
    <row r="75" spans="1:4" ht="16">
      <c r="A75">
        <f t="shared" si="1"/>
        <v>2</v>
      </c>
      <c r="B75" s="107">
        <v>16</v>
      </c>
      <c r="C75" s="108" t="s">
        <v>187</v>
      </c>
      <c r="D75" t="str">
        <f>INDEX('Funding Tables'!P:P,MATCH('Board Ventilation Strate-PY'!B75,'Funding Tables'!B:B,0))</f>
        <v>York Region District School Board</v>
      </c>
    </row>
    <row r="76" spans="1:4" ht="16">
      <c r="A76">
        <f t="shared" si="1"/>
        <v>3</v>
      </c>
      <c r="B76" s="107">
        <v>16</v>
      </c>
      <c r="C76" s="108" t="s">
        <v>188</v>
      </c>
      <c r="D76" t="str">
        <f>INDEX('Funding Tables'!P:P,MATCH('Board Ventilation Strate-PY'!B76,'Funding Tables'!B:B,0))</f>
        <v>York Region District School Board</v>
      </c>
    </row>
    <row r="77" spans="1:4" ht="16">
      <c r="A77">
        <f t="shared" si="1"/>
        <v>4</v>
      </c>
      <c r="B77" s="107">
        <v>16</v>
      </c>
      <c r="C77" s="108" t="s">
        <v>189</v>
      </c>
      <c r="D77" t="str">
        <f>INDEX('Funding Tables'!P:P,MATCH('Board Ventilation Strate-PY'!B77,'Funding Tables'!B:B,0))</f>
        <v>York Region District School Board</v>
      </c>
    </row>
    <row r="78" spans="1:4" ht="32">
      <c r="A78">
        <f t="shared" si="1"/>
        <v>1</v>
      </c>
      <c r="B78" s="107">
        <v>38</v>
      </c>
      <c r="C78" s="108" t="s">
        <v>190</v>
      </c>
      <c r="D78" t="str">
        <f>INDEX('Funding Tables'!P:P,MATCH('Board Ventilation Strate-PY'!B78,'Funding Tables'!B:B,0))</f>
        <v>London District Catholic School Board</v>
      </c>
    </row>
    <row r="79" spans="1:4" ht="32">
      <c r="A79">
        <f t="shared" si="1"/>
        <v>2</v>
      </c>
      <c r="B79" s="107">
        <v>38</v>
      </c>
      <c r="C79" s="108" t="s">
        <v>191</v>
      </c>
      <c r="D79" t="str">
        <f>INDEX('Funding Tables'!P:P,MATCH('Board Ventilation Strate-PY'!B79,'Funding Tables'!B:B,0))</f>
        <v>London District Catholic School Board</v>
      </c>
    </row>
    <row r="80" spans="1:4" ht="32">
      <c r="A80">
        <f t="shared" si="1"/>
        <v>3</v>
      </c>
      <c r="B80" s="107">
        <v>38</v>
      </c>
      <c r="C80" s="108" t="s">
        <v>192</v>
      </c>
      <c r="D80" t="str">
        <f>INDEX('Funding Tables'!P:P,MATCH('Board Ventilation Strate-PY'!B80,'Funding Tables'!B:B,0))</f>
        <v>London District Catholic School Board</v>
      </c>
    </row>
    <row r="81" spans="1:4" ht="32">
      <c r="A81">
        <f t="shared" si="1"/>
        <v>4</v>
      </c>
      <c r="B81" s="107">
        <v>38</v>
      </c>
      <c r="C81" s="108" t="s">
        <v>193</v>
      </c>
      <c r="D81" t="str">
        <f>INDEX('Funding Tables'!P:P,MATCH('Board Ventilation Strate-PY'!B81,'Funding Tables'!B:B,0))</f>
        <v>London District Catholic School Board</v>
      </c>
    </row>
    <row r="82" spans="1:4" ht="16">
      <c r="A82">
        <f t="shared" si="1"/>
        <v>1</v>
      </c>
      <c r="B82" s="107">
        <v>14</v>
      </c>
      <c r="C82" s="108" t="s">
        <v>194</v>
      </c>
      <c r="D82" t="str">
        <f>INDEX('Funding Tables'!P:P,MATCH('Board Ventilation Strate-PY'!B82,'Funding Tables'!B:B,0))</f>
        <v>Kawartha Pine Ridge District School Board</v>
      </c>
    </row>
    <row r="83" spans="1:4" ht="16">
      <c r="A83">
        <f t="shared" si="1"/>
        <v>2</v>
      </c>
      <c r="B83" s="107">
        <v>14</v>
      </c>
      <c r="C83" s="108" t="s">
        <v>195</v>
      </c>
      <c r="D83" t="str">
        <f>INDEX('Funding Tables'!P:P,MATCH('Board Ventilation Strate-PY'!B83,'Funding Tables'!B:B,0))</f>
        <v>Kawartha Pine Ridge District School Board</v>
      </c>
    </row>
    <row r="84" spans="1:4" ht="32">
      <c r="A84">
        <f t="shared" si="1"/>
        <v>3</v>
      </c>
      <c r="B84" s="107">
        <v>14</v>
      </c>
      <c r="C84" s="108" t="s">
        <v>196</v>
      </c>
      <c r="D84" t="str">
        <f>INDEX('Funding Tables'!P:P,MATCH('Board Ventilation Strate-PY'!B84,'Funding Tables'!B:B,0))</f>
        <v>Kawartha Pine Ridge District School Board</v>
      </c>
    </row>
    <row r="85" spans="1:4" ht="16">
      <c r="A85">
        <f t="shared" si="1"/>
        <v>4</v>
      </c>
      <c r="B85" s="107">
        <v>14</v>
      </c>
      <c r="C85" s="108" t="s">
        <v>197</v>
      </c>
      <c r="D85" t="str">
        <f>INDEX('Funding Tables'!P:P,MATCH('Board Ventilation Strate-PY'!B85,'Funding Tables'!B:B,0))</f>
        <v>Kawartha Pine Ridge District School Board</v>
      </c>
    </row>
    <row r="86" spans="1:4" ht="16">
      <c r="A86">
        <f t="shared" si="1"/>
        <v>1</v>
      </c>
      <c r="B86" s="107">
        <v>9</v>
      </c>
      <c r="C86" s="108" t="s">
        <v>198</v>
      </c>
      <c r="D86" t="str">
        <f>INDEX('Funding Tables'!P:P,MATCH('Board Ventilation Strate-PY'!B86,'Funding Tables'!B:B,0))</f>
        <v>Greater Essex County District School Board</v>
      </c>
    </row>
    <row r="87" spans="1:4" ht="32">
      <c r="A87">
        <f t="shared" si="1"/>
        <v>2</v>
      </c>
      <c r="B87" s="107">
        <v>9</v>
      </c>
      <c r="C87" s="108" t="s">
        <v>199</v>
      </c>
      <c r="D87" t="str">
        <f>INDEX('Funding Tables'!P:P,MATCH('Board Ventilation Strate-PY'!B87,'Funding Tables'!B:B,0))</f>
        <v>Greater Essex County District School Board</v>
      </c>
    </row>
    <row r="88" spans="1:4" ht="16">
      <c r="A88">
        <f t="shared" si="1"/>
        <v>3</v>
      </c>
      <c r="B88" s="107">
        <v>9</v>
      </c>
      <c r="C88" s="108" t="s">
        <v>200</v>
      </c>
      <c r="D88" t="str">
        <f>INDEX('Funding Tables'!P:P,MATCH('Board Ventilation Strate-PY'!B88,'Funding Tables'!B:B,0))</f>
        <v>Greater Essex County District School Board</v>
      </c>
    </row>
    <row r="89" spans="1:4" ht="32">
      <c r="A89">
        <f t="shared" si="1"/>
        <v>4</v>
      </c>
      <c r="B89" s="107">
        <v>9</v>
      </c>
      <c r="C89" s="108" t="s">
        <v>201</v>
      </c>
      <c r="D89" t="str">
        <f>INDEX('Funding Tables'!P:P,MATCH('Board Ventilation Strate-PY'!B89,'Funding Tables'!B:B,0))</f>
        <v>Greater Essex County District School Board</v>
      </c>
    </row>
    <row r="90" spans="1:4" ht="16">
      <c r="A90">
        <f t="shared" si="1"/>
        <v>1</v>
      </c>
      <c r="B90" s="107" t="s">
        <v>202</v>
      </c>
      <c r="C90" s="108" t="s">
        <v>203</v>
      </c>
      <c r="D90" t="str">
        <f>INDEX('Funding Tables'!P:P,MATCH('Board Ventilation Strate-PY'!B90,'Funding Tables'!B:B,0))</f>
        <v>Conseil scolaire de district catholique  des Grandes Rivières</v>
      </c>
    </row>
    <row r="91" spans="1:4" ht="16">
      <c r="A91">
        <f t="shared" si="1"/>
        <v>2</v>
      </c>
      <c r="B91" s="107" t="s">
        <v>202</v>
      </c>
      <c r="C91" s="108" t="s">
        <v>204</v>
      </c>
      <c r="D91" t="str">
        <f>INDEX('Funding Tables'!P:P,MATCH('Board Ventilation Strate-PY'!B91,'Funding Tables'!B:B,0))</f>
        <v>Conseil scolaire de district catholique  des Grandes Rivières</v>
      </c>
    </row>
    <row r="92" spans="1:4" ht="16">
      <c r="A92">
        <f t="shared" si="1"/>
        <v>3</v>
      </c>
      <c r="B92" s="107" t="s">
        <v>202</v>
      </c>
      <c r="C92" s="108" t="s">
        <v>205</v>
      </c>
      <c r="D92" t="str">
        <f>INDEX('Funding Tables'!P:P,MATCH('Board Ventilation Strate-PY'!B92,'Funding Tables'!B:B,0))</f>
        <v>Conseil scolaire de district catholique  des Grandes Rivières</v>
      </c>
    </row>
    <row r="93" spans="1:4" ht="16">
      <c r="A93">
        <f t="shared" si="1"/>
        <v>4</v>
      </c>
      <c r="B93" s="107" t="s">
        <v>202</v>
      </c>
      <c r="C93" s="108" t="s">
        <v>206</v>
      </c>
      <c r="D93" t="str">
        <f>INDEX('Funding Tables'!P:P,MATCH('Board Ventilation Strate-PY'!B93,'Funding Tables'!B:B,0))</f>
        <v>Conseil scolaire de district catholique  des Grandes Rivières</v>
      </c>
    </row>
    <row r="94" spans="1:4" ht="32">
      <c r="A94">
        <f t="shared" si="1"/>
        <v>1</v>
      </c>
      <c r="B94" s="107" t="s">
        <v>207</v>
      </c>
      <c r="C94" s="108" t="s">
        <v>208</v>
      </c>
      <c r="D94" t="str">
        <f>INDEX('Funding Tables'!P:P,MATCH('Board Ventilation Strate-PY'!B94,'Funding Tables'!B:B,0))</f>
        <v>Conseil scolaire de district catholique Franco-Nord</v>
      </c>
    </row>
    <row r="95" spans="1:4" ht="32">
      <c r="A95">
        <f t="shared" si="1"/>
        <v>2</v>
      </c>
      <c r="B95" s="107" t="s">
        <v>207</v>
      </c>
      <c r="C95" s="108" t="s">
        <v>209</v>
      </c>
      <c r="D95" t="str">
        <f>INDEX('Funding Tables'!P:P,MATCH('Board Ventilation Strate-PY'!B95,'Funding Tables'!B:B,0))</f>
        <v>Conseil scolaire de district catholique Franco-Nord</v>
      </c>
    </row>
    <row r="96" spans="1:4" ht="32">
      <c r="A96">
        <f t="shared" si="1"/>
        <v>3</v>
      </c>
      <c r="B96" s="107" t="s">
        <v>207</v>
      </c>
      <c r="C96" s="108" t="s">
        <v>210</v>
      </c>
      <c r="D96" t="str">
        <f>INDEX('Funding Tables'!P:P,MATCH('Board Ventilation Strate-PY'!B96,'Funding Tables'!B:B,0))</f>
        <v>Conseil scolaire de district catholique Franco-Nord</v>
      </c>
    </row>
    <row r="97" spans="1:4" ht="16">
      <c r="A97">
        <f t="shared" si="1"/>
        <v>4</v>
      </c>
      <c r="B97" s="107" t="s">
        <v>207</v>
      </c>
      <c r="C97" s="108" t="s">
        <v>211</v>
      </c>
      <c r="D97" t="str">
        <f>INDEX('Funding Tables'!P:P,MATCH('Board Ventilation Strate-PY'!B97,'Funding Tables'!B:B,0))</f>
        <v>Conseil scolaire de district catholique Franco-Nord</v>
      </c>
    </row>
    <row r="98" spans="1:4" ht="51">
      <c r="A98">
        <f t="shared" si="1"/>
        <v>1</v>
      </c>
      <c r="B98" s="107">
        <v>29</v>
      </c>
      <c r="C98" s="112" t="s">
        <v>212</v>
      </c>
      <c r="D98" t="str">
        <f>INDEX('Funding Tables'!P:P,MATCH('Board Ventilation Strate-PY'!B98,'Funding Tables'!B:B,0))</f>
        <v>Hastings and Prince Edward District School Board</v>
      </c>
    </row>
    <row r="99" spans="1:4" ht="34">
      <c r="A99">
        <f t="shared" si="1"/>
        <v>2</v>
      </c>
      <c r="B99" s="107">
        <v>29</v>
      </c>
      <c r="C99" s="113" t="s">
        <v>213</v>
      </c>
      <c r="D99" t="str">
        <f>INDEX('Funding Tables'!P:P,MATCH('Board Ventilation Strate-PY'!B99,'Funding Tables'!B:B,0))</f>
        <v>Hastings and Prince Edward District School Board</v>
      </c>
    </row>
    <row r="100" spans="1:4" ht="34">
      <c r="A100">
        <f t="shared" si="1"/>
        <v>3</v>
      </c>
      <c r="B100" s="107">
        <v>29</v>
      </c>
      <c r="C100" s="113" t="s">
        <v>214</v>
      </c>
      <c r="D100" t="str">
        <f>INDEX('Funding Tables'!P:P,MATCH('Board Ventilation Strate-PY'!B100,'Funding Tables'!B:B,0))</f>
        <v>Hastings and Prince Edward District School Board</v>
      </c>
    </row>
    <row r="101" spans="1:4" ht="34">
      <c r="A101">
        <f t="shared" si="1"/>
        <v>4</v>
      </c>
      <c r="B101" s="107">
        <v>29</v>
      </c>
      <c r="C101" s="113" t="s">
        <v>215</v>
      </c>
      <c r="D101" t="str">
        <f>INDEX('Funding Tables'!P:P,MATCH('Board Ventilation Strate-PY'!B101,'Funding Tables'!B:B,0))</f>
        <v>Hastings and Prince Edward District School Board</v>
      </c>
    </row>
    <row r="102" spans="1:4" ht="16">
      <c r="A102">
        <f t="shared" si="1"/>
        <v>1</v>
      </c>
      <c r="B102" s="107">
        <v>28</v>
      </c>
      <c r="C102" s="108" t="s">
        <v>216</v>
      </c>
      <c r="D102" t="str">
        <f>INDEX('Funding Tables'!P:P,MATCH('Board Ventilation Strate-PY'!B102,'Funding Tables'!B:B,0))</f>
        <v>Renfrew County District School Board</v>
      </c>
    </row>
    <row r="103" spans="1:4" ht="16">
      <c r="A103">
        <f t="shared" si="1"/>
        <v>2</v>
      </c>
      <c r="B103" s="107">
        <v>28</v>
      </c>
      <c r="C103" s="108" t="s">
        <v>217</v>
      </c>
      <c r="D103" t="str">
        <f>INDEX('Funding Tables'!P:P,MATCH('Board Ventilation Strate-PY'!B103,'Funding Tables'!B:B,0))</f>
        <v>Renfrew County District School Board</v>
      </c>
    </row>
    <row r="104" spans="1:4" ht="16">
      <c r="A104">
        <f t="shared" si="1"/>
        <v>3</v>
      </c>
      <c r="B104" s="107">
        <v>28</v>
      </c>
      <c r="C104" s="108" t="s">
        <v>218</v>
      </c>
      <c r="D104" t="str">
        <f>INDEX('Funding Tables'!P:P,MATCH('Board Ventilation Strate-PY'!B104,'Funding Tables'!B:B,0))</f>
        <v>Renfrew County District School Board</v>
      </c>
    </row>
    <row r="105" spans="1:4" ht="16">
      <c r="A105">
        <f t="shared" si="1"/>
        <v>4</v>
      </c>
      <c r="B105" s="107">
        <v>28</v>
      </c>
      <c r="C105" s="108" t="s">
        <v>219</v>
      </c>
      <c r="D105" t="str">
        <f>INDEX('Funding Tables'!P:P,MATCH('Board Ventilation Strate-PY'!B105,'Funding Tables'!B:B,0))</f>
        <v>Renfrew County District School Board</v>
      </c>
    </row>
    <row r="106" spans="1:4" ht="16">
      <c r="A106">
        <f t="shared" si="1"/>
        <v>1</v>
      </c>
      <c r="B106" s="107">
        <v>23</v>
      </c>
      <c r="C106" s="108" t="s">
        <v>220</v>
      </c>
      <c r="D106" t="str">
        <f>INDEX('Funding Tables'!P:P,MATCH('Board Ventilation Strate-PY'!B106,'Funding Tables'!B:B,0))</f>
        <v>Grand Erie District School Board</v>
      </c>
    </row>
    <row r="107" spans="1:4" ht="16">
      <c r="A107">
        <f t="shared" si="1"/>
        <v>2</v>
      </c>
      <c r="B107" s="107">
        <v>23</v>
      </c>
      <c r="C107" s="108" t="s">
        <v>221</v>
      </c>
      <c r="D107" t="str">
        <f>INDEX('Funding Tables'!P:P,MATCH('Board Ventilation Strate-PY'!B107,'Funding Tables'!B:B,0))</f>
        <v>Grand Erie District School Board</v>
      </c>
    </row>
    <row r="108" spans="1:4" ht="16">
      <c r="A108">
        <f t="shared" si="1"/>
        <v>3</v>
      </c>
      <c r="B108" s="107">
        <v>23</v>
      </c>
      <c r="C108" s="108" t="s">
        <v>222</v>
      </c>
      <c r="D108" t="str">
        <f>INDEX('Funding Tables'!P:P,MATCH('Board Ventilation Strate-PY'!B108,'Funding Tables'!B:B,0))</f>
        <v>Grand Erie District School Board</v>
      </c>
    </row>
    <row r="109" spans="1:4" ht="16">
      <c r="A109">
        <f t="shared" si="1"/>
        <v>4</v>
      </c>
      <c r="B109" s="107">
        <v>23</v>
      </c>
      <c r="C109" s="108" t="s">
        <v>223</v>
      </c>
      <c r="D109" t="str">
        <f>INDEX('Funding Tables'!P:P,MATCH('Board Ventilation Strate-PY'!B109,'Funding Tables'!B:B,0))</f>
        <v>Grand Erie District School Board</v>
      </c>
    </row>
    <row r="110" spans="1:4" ht="51">
      <c r="A110">
        <f t="shared" si="1"/>
        <v>1</v>
      </c>
      <c r="B110" s="107">
        <v>25</v>
      </c>
      <c r="C110" s="114" t="s">
        <v>224</v>
      </c>
      <c r="D110" t="str">
        <f>INDEX('Funding Tables'!P:P,MATCH('Board Ventilation Strate-PY'!B110,'Funding Tables'!B:B,0))</f>
        <v>Ottawa-Carleton District School Board</v>
      </c>
    </row>
    <row r="111" spans="1:4" ht="32">
      <c r="A111">
        <f t="shared" si="1"/>
        <v>2</v>
      </c>
      <c r="B111" s="107">
        <v>25</v>
      </c>
      <c r="C111" s="108" t="s">
        <v>225</v>
      </c>
      <c r="D111" t="str">
        <f>INDEX('Funding Tables'!P:P,MATCH('Board Ventilation Strate-PY'!B111,'Funding Tables'!B:B,0))</f>
        <v>Ottawa-Carleton District School Board</v>
      </c>
    </row>
    <row r="112" spans="1:4" ht="32">
      <c r="A112">
        <f t="shared" si="1"/>
        <v>3</v>
      </c>
      <c r="B112" s="107">
        <v>25</v>
      </c>
      <c r="C112" s="108" t="s">
        <v>226</v>
      </c>
      <c r="D112" t="str">
        <f>INDEX('Funding Tables'!P:P,MATCH('Board Ventilation Strate-PY'!B112,'Funding Tables'!B:B,0))</f>
        <v>Ottawa-Carleton District School Board</v>
      </c>
    </row>
    <row r="113" spans="1:4" ht="32">
      <c r="A113">
        <f t="shared" si="1"/>
        <v>4</v>
      </c>
      <c r="B113" s="107">
        <v>25</v>
      </c>
      <c r="C113" s="108" t="s">
        <v>227</v>
      </c>
      <c r="D113" t="str">
        <f>INDEX('Funding Tables'!P:P,MATCH('Board Ventilation Strate-PY'!B113,'Funding Tables'!B:B,0))</f>
        <v>Ottawa-Carleton District School Board</v>
      </c>
    </row>
    <row r="114" spans="1:4" ht="16">
      <c r="A114">
        <f t="shared" si="1"/>
        <v>1</v>
      </c>
      <c r="B114" s="107">
        <v>39</v>
      </c>
      <c r="C114" s="108" t="s">
        <v>228</v>
      </c>
      <c r="D114" t="str">
        <f>INDEX('Funding Tables'!P:P,MATCH('Board Ventilation Strate-PY'!B114,'Funding Tables'!B:B,0))</f>
        <v>St. Clair Catholic District School Board</v>
      </c>
    </row>
    <row r="115" spans="1:4" ht="16">
      <c r="A115">
        <f t="shared" si="1"/>
        <v>2</v>
      </c>
      <c r="B115" s="107">
        <v>39</v>
      </c>
      <c r="C115" s="108" t="s">
        <v>229</v>
      </c>
      <c r="D115" t="str">
        <f>INDEX('Funding Tables'!P:P,MATCH('Board Ventilation Strate-PY'!B115,'Funding Tables'!B:B,0))</f>
        <v>St. Clair Catholic District School Board</v>
      </c>
    </row>
    <row r="116" spans="1:4" ht="16">
      <c r="A116">
        <f t="shared" si="1"/>
        <v>3</v>
      </c>
      <c r="B116" s="107">
        <v>39</v>
      </c>
      <c r="C116" s="108" t="s">
        <v>230</v>
      </c>
      <c r="D116" t="str">
        <f>INDEX('Funding Tables'!P:P,MATCH('Board Ventilation Strate-PY'!B116,'Funding Tables'!B:B,0))</f>
        <v>St. Clair Catholic District School Board</v>
      </c>
    </row>
    <row r="117" spans="1:4" ht="16">
      <c r="A117">
        <f t="shared" si="1"/>
        <v>4</v>
      </c>
      <c r="B117" s="107">
        <v>39</v>
      </c>
      <c r="C117" s="108" t="s">
        <v>231</v>
      </c>
      <c r="D117" t="str">
        <f>INDEX('Funding Tables'!P:P,MATCH('Board Ventilation Strate-PY'!B117,'Funding Tables'!B:B,0))</f>
        <v>St. Clair Catholic District School Board</v>
      </c>
    </row>
    <row r="118" spans="1:4" ht="16">
      <c r="A118">
        <f t="shared" si="1"/>
        <v>1</v>
      </c>
      <c r="B118" s="107">
        <v>27</v>
      </c>
      <c r="C118" s="108" t="s">
        <v>232</v>
      </c>
      <c r="D118" t="str">
        <f>INDEX('Funding Tables'!P:P,MATCH('Board Ventilation Strate-PY'!B118,'Funding Tables'!B:B,0))</f>
        <v>Limestone District School Board</v>
      </c>
    </row>
    <row r="119" spans="1:4" ht="32">
      <c r="A119">
        <f t="shared" si="1"/>
        <v>2</v>
      </c>
      <c r="B119" s="107">
        <v>27</v>
      </c>
      <c r="C119" s="108" t="s">
        <v>233</v>
      </c>
      <c r="D119" t="str">
        <f>INDEX('Funding Tables'!P:P,MATCH('Board Ventilation Strate-PY'!B119,'Funding Tables'!B:B,0))</f>
        <v>Limestone District School Board</v>
      </c>
    </row>
    <row r="120" spans="1:4" ht="16">
      <c r="A120">
        <f t="shared" si="1"/>
        <v>3</v>
      </c>
      <c r="B120" s="107">
        <v>27</v>
      </c>
      <c r="C120" s="108" t="s">
        <v>234</v>
      </c>
      <c r="D120" t="str">
        <f>INDEX('Funding Tables'!P:P,MATCH('Board Ventilation Strate-PY'!B120,'Funding Tables'!B:B,0))</f>
        <v>Limestone District School Board</v>
      </c>
    </row>
    <row r="121" spans="1:4" ht="32">
      <c r="A121">
        <f t="shared" si="1"/>
        <v>4</v>
      </c>
      <c r="B121" s="107">
        <v>27</v>
      </c>
      <c r="C121" s="108" t="s">
        <v>235</v>
      </c>
      <c r="D121" t="str">
        <f>INDEX('Funding Tables'!P:P,MATCH('Board Ventilation Strate-PY'!B121,'Funding Tables'!B:B,0))</f>
        <v>Limestone District School Board</v>
      </c>
    </row>
    <row r="122" spans="1:4" ht="16">
      <c r="A122">
        <f t="shared" si="1"/>
        <v>1</v>
      </c>
      <c r="B122" s="107">
        <v>65</v>
      </c>
      <c r="C122" s="108" t="s">
        <v>236</v>
      </c>
      <c r="D122" t="str">
        <f>INDEX('Funding Tables'!P:P,MATCH('Board Ventilation Strate-PY'!B122,'Funding Tables'!B:B,0))</f>
        <v>Conseil scolaire de district catholique de l'Est ontarien</v>
      </c>
    </row>
    <row r="123" spans="1:4" ht="16">
      <c r="A123">
        <f t="shared" si="1"/>
        <v>2</v>
      </c>
      <c r="B123" s="107">
        <v>65</v>
      </c>
      <c r="C123" s="108" t="s">
        <v>237</v>
      </c>
      <c r="D123" t="str">
        <f>INDEX('Funding Tables'!P:P,MATCH('Board Ventilation Strate-PY'!B123,'Funding Tables'!B:B,0))</f>
        <v>Conseil scolaire de district catholique de l'Est ontarien</v>
      </c>
    </row>
    <row r="124" spans="1:4" ht="32">
      <c r="A124">
        <f t="shared" si="1"/>
        <v>3</v>
      </c>
      <c r="B124" s="107">
        <v>65</v>
      </c>
      <c r="C124" s="108" t="s">
        <v>238</v>
      </c>
      <c r="D124" t="str">
        <f>INDEX('Funding Tables'!P:P,MATCH('Board Ventilation Strate-PY'!B124,'Funding Tables'!B:B,0))</f>
        <v>Conseil scolaire de district catholique de l'Est ontarien</v>
      </c>
    </row>
    <row r="125" spans="1:4" ht="16">
      <c r="A125">
        <f t="shared" si="1"/>
        <v>4</v>
      </c>
      <c r="B125" s="107">
        <v>65</v>
      </c>
      <c r="C125" s="108" t="s">
        <v>239</v>
      </c>
      <c r="D125" t="str">
        <f>INDEX('Funding Tables'!P:P,MATCH('Board Ventilation Strate-PY'!B125,'Funding Tables'!B:B,0))</f>
        <v>Conseil scolaire de district catholique de l'Est ontarien</v>
      </c>
    </row>
    <row r="126" spans="1:4" ht="32">
      <c r="A126">
        <f t="shared" si="1"/>
        <v>1</v>
      </c>
      <c r="B126" s="107">
        <v>49</v>
      </c>
      <c r="C126" s="108" t="s">
        <v>240</v>
      </c>
      <c r="D126" t="str">
        <f>INDEX('Funding Tables'!P:P,MATCH('Board Ventilation Strate-PY'!B126,'Funding Tables'!B:B,0))</f>
        <v>Waterloo Catholic District School Board</v>
      </c>
    </row>
    <row r="127" spans="1:4" ht="32">
      <c r="A127">
        <f t="shared" si="1"/>
        <v>2</v>
      </c>
      <c r="B127" s="107">
        <v>49</v>
      </c>
      <c r="C127" s="108" t="s">
        <v>241</v>
      </c>
      <c r="D127" t="str">
        <f>INDEX('Funding Tables'!P:P,MATCH('Board Ventilation Strate-PY'!B127,'Funding Tables'!B:B,0))</f>
        <v>Waterloo Catholic District School Board</v>
      </c>
    </row>
    <row r="128" spans="1:4" ht="32">
      <c r="A128">
        <f t="shared" si="1"/>
        <v>3</v>
      </c>
      <c r="B128" s="107">
        <v>49</v>
      </c>
      <c r="C128" s="108" t="s">
        <v>242</v>
      </c>
      <c r="D128" t="str">
        <f>INDEX('Funding Tables'!P:P,MATCH('Board Ventilation Strate-PY'!B128,'Funding Tables'!B:B,0))</f>
        <v>Waterloo Catholic District School Board</v>
      </c>
    </row>
    <row r="129" spans="1:4" ht="32">
      <c r="A129">
        <f t="shared" si="1"/>
        <v>4</v>
      </c>
      <c r="B129" s="107">
        <v>49</v>
      </c>
      <c r="C129" s="108" t="s">
        <v>243</v>
      </c>
      <c r="D129" t="str">
        <f>INDEX('Funding Tables'!P:P,MATCH('Board Ventilation Strate-PY'!B129,'Funding Tables'!B:B,0))</f>
        <v>Waterloo Catholic District School Board</v>
      </c>
    </row>
    <row r="130" spans="1:4" ht="16">
      <c r="A130">
        <f t="shared" si="1"/>
        <v>1</v>
      </c>
      <c r="B130" s="107">
        <v>1</v>
      </c>
      <c r="C130" s="108" t="s">
        <v>244</v>
      </c>
      <c r="D130" t="str">
        <f>INDEX('Funding Tables'!P:P,MATCH('Board Ventilation Strate-PY'!B130,'Funding Tables'!B:B,0))</f>
        <v>District School Board Ontario North East</v>
      </c>
    </row>
    <row r="131" spans="1:4" ht="16">
      <c r="A131">
        <f t="shared" si="1"/>
        <v>2</v>
      </c>
      <c r="B131" s="107">
        <v>1</v>
      </c>
      <c r="C131" s="108" t="s">
        <v>245</v>
      </c>
      <c r="D131" t="str">
        <f>INDEX('Funding Tables'!P:P,MATCH('Board Ventilation Strate-PY'!B131,'Funding Tables'!B:B,0))</f>
        <v>District School Board Ontario North East</v>
      </c>
    </row>
    <row r="132" spans="1:4" ht="16">
      <c r="A132">
        <f t="shared" ref="A132:A195" si="2">IF(B132=B131,A131+1,1)</f>
        <v>3</v>
      </c>
      <c r="B132" s="107">
        <v>1</v>
      </c>
      <c r="C132" s="108" t="s">
        <v>246</v>
      </c>
      <c r="D132" t="str">
        <f>INDEX('Funding Tables'!P:P,MATCH('Board Ventilation Strate-PY'!B132,'Funding Tables'!B:B,0))</f>
        <v>District School Board Ontario North East</v>
      </c>
    </row>
    <row r="133" spans="1:4" ht="16">
      <c r="A133">
        <f t="shared" si="2"/>
        <v>4</v>
      </c>
      <c r="B133" s="107">
        <v>1</v>
      </c>
      <c r="C133" s="108" t="s">
        <v>247</v>
      </c>
      <c r="D133" t="str">
        <f>INDEX('Funding Tables'!P:P,MATCH('Board Ventilation Strate-PY'!B133,'Funding Tables'!B:B,0))</f>
        <v>District School Board Ontario North East</v>
      </c>
    </row>
    <row r="134" spans="1:4" ht="32">
      <c r="A134">
        <f t="shared" si="2"/>
        <v>1</v>
      </c>
      <c r="B134" s="107">
        <v>3</v>
      </c>
      <c r="C134" s="108" t="s">
        <v>248</v>
      </c>
      <c r="D134" t="str">
        <f>INDEX('Funding Tables'!P:P,MATCH('Board Ventilation Strate-PY'!B134,'Funding Tables'!B:B,0))</f>
        <v>Rainbow District School Board</v>
      </c>
    </row>
    <row r="135" spans="1:4" ht="32">
      <c r="A135">
        <f t="shared" si="2"/>
        <v>2</v>
      </c>
      <c r="B135" s="107">
        <v>3</v>
      </c>
      <c r="C135" s="108" t="s">
        <v>249</v>
      </c>
      <c r="D135" t="str">
        <f>INDEX('Funding Tables'!P:P,MATCH('Board Ventilation Strate-PY'!B135,'Funding Tables'!B:B,0))</f>
        <v>Rainbow District School Board</v>
      </c>
    </row>
    <row r="136" spans="1:4" ht="16">
      <c r="A136">
        <f t="shared" si="2"/>
        <v>3</v>
      </c>
      <c r="B136" s="107">
        <v>3</v>
      </c>
      <c r="C136" s="108" t="s">
        <v>250</v>
      </c>
      <c r="D136" t="str">
        <f>INDEX('Funding Tables'!P:P,MATCH('Board Ventilation Strate-PY'!B136,'Funding Tables'!B:B,0))</f>
        <v>Rainbow District School Board</v>
      </c>
    </row>
    <row r="137" spans="1:4" ht="16">
      <c r="A137">
        <f t="shared" si="2"/>
        <v>4</v>
      </c>
      <c r="B137" s="107">
        <v>3</v>
      </c>
      <c r="C137" s="108" t="s">
        <v>251</v>
      </c>
      <c r="D137" t="str">
        <f>INDEX('Funding Tables'!P:P,MATCH('Board Ventilation Strate-PY'!B137,'Funding Tables'!B:B,0))</f>
        <v>Rainbow District School Board</v>
      </c>
    </row>
    <row r="138" spans="1:4" ht="32">
      <c r="A138">
        <f t="shared" si="2"/>
        <v>1</v>
      </c>
      <c r="B138" s="107">
        <v>17</v>
      </c>
      <c r="C138" s="108" t="s">
        <v>252</v>
      </c>
      <c r="D138" t="str">
        <f>INDEX('Funding Tables'!P:P,MATCH('Board Ventilation Strate-PY'!B138,'Funding Tables'!B:B,0))</f>
        <v>Simcoe County District School Board</v>
      </c>
    </row>
    <row r="139" spans="1:4" ht="34">
      <c r="A139">
        <f t="shared" si="2"/>
        <v>2</v>
      </c>
      <c r="B139" s="107">
        <v>17</v>
      </c>
      <c r="C139" s="108" t="s">
        <v>253</v>
      </c>
      <c r="D139" t="str">
        <f>INDEX('Funding Tables'!P:P,MATCH('Board Ventilation Strate-PY'!B139,'Funding Tables'!B:B,0))</f>
        <v>Simcoe County District School Board</v>
      </c>
    </row>
    <row r="140" spans="1:4" ht="32">
      <c r="A140">
        <f t="shared" si="2"/>
        <v>3</v>
      </c>
      <c r="B140" s="107">
        <v>17</v>
      </c>
      <c r="C140" s="108" t="s">
        <v>254</v>
      </c>
      <c r="D140" t="str">
        <f>INDEX('Funding Tables'!P:P,MATCH('Board Ventilation Strate-PY'!B140,'Funding Tables'!B:B,0))</f>
        <v>Simcoe County District School Board</v>
      </c>
    </row>
    <row r="141" spans="1:4" ht="32">
      <c r="A141">
        <f t="shared" si="2"/>
        <v>4</v>
      </c>
      <c r="B141" s="107">
        <v>17</v>
      </c>
      <c r="C141" s="108" t="s">
        <v>255</v>
      </c>
      <c r="D141" t="str">
        <f>INDEX('Funding Tables'!P:P,MATCH('Board Ventilation Strate-PY'!B141,'Funding Tables'!B:B,0))</f>
        <v>Simcoe County District School Board</v>
      </c>
    </row>
    <row r="142" spans="1:4" ht="16">
      <c r="A142">
        <f t="shared" si="2"/>
        <v>1</v>
      </c>
      <c r="B142" s="107">
        <v>50</v>
      </c>
      <c r="C142" s="108" t="s">
        <v>256</v>
      </c>
      <c r="D142" t="str">
        <f>INDEX('Funding Tables'!P:P,MATCH('Board Ventilation Strate-PY'!B142,'Funding Tables'!B:B,0))</f>
        <v>Niagara Catholic District School Board</v>
      </c>
    </row>
    <row r="143" spans="1:4" ht="16">
      <c r="A143">
        <f t="shared" si="2"/>
        <v>2</v>
      </c>
      <c r="B143" s="107">
        <v>50</v>
      </c>
      <c r="C143" s="108" t="s">
        <v>257</v>
      </c>
      <c r="D143" t="str">
        <f>INDEX('Funding Tables'!P:P,MATCH('Board Ventilation Strate-PY'!B143,'Funding Tables'!B:B,0))</f>
        <v>Niagara Catholic District School Board</v>
      </c>
    </row>
    <row r="144" spans="1:4" ht="16">
      <c r="A144">
        <f t="shared" si="2"/>
        <v>3</v>
      </c>
      <c r="B144" s="107">
        <v>50</v>
      </c>
      <c r="C144" s="108" t="s">
        <v>258</v>
      </c>
      <c r="D144" t="str">
        <f>INDEX('Funding Tables'!P:P,MATCH('Board Ventilation Strate-PY'!B144,'Funding Tables'!B:B,0))</f>
        <v>Niagara Catholic District School Board</v>
      </c>
    </row>
    <row r="145" spans="1:4" ht="16">
      <c r="A145">
        <f t="shared" si="2"/>
        <v>4</v>
      </c>
      <c r="B145" s="107">
        <v>50</v>
      </c>
      <c r="C145" s="108" t="s">
        <v>259</v>
      </c>
      <c r="D145" t="str">
        <f>INDEX('Funding Tables'!P:P,MATCH('Board Ventilation Strate-PY'!B145,'Funding Tables'!B:B,0))</f>
        <v>Niagara Catholic District School Board</v>
      </c>
    </row>
    <row r="146" spans="1:4" ht="64">
      <c r="A146">
        <f t="shared" si="2"/>
        <v>1</v>
      </c>
      <c r="B146" s="107">
        <v>44</v>
      </c>
      <c r="C146" s="111" t="s">
        <v>260</v>
      </c>
      <c r="D146" t="str">
        <f>INDEX('Funding Tables'!P:P,MATCH('Board Ventilation Strate-PY'!B146,'Funding Tables'!B:B,0))</f>
        <v>Simcoe Muskoka Catholic District School Board</v>
      </c>
    </row>
    <row r="147" spans="1:4" ht="80">
      <c r="A147">
        <f t="shared" si="2"/>
        <v>2</v>
      </c>
      <c r="B147" s="107">
        <v>44</v>
      </c>
      <c r="C147" s="111" t="s">
        <v>261</v>
      </c>
      <c r="D147" t="str">
        <f>INDEX('Funding Tables'!P:P,MATCH('Board Ventilation Strate-PY'!B147,'Funding Tables'!B:B,0))</f>
        <v>Simcoe Muskoka Catholic District School Board</v>
      </c>
    </row>
    <row r="148" spans="1:4" ht="32">
      <c r="A148">
        <f t="shared" si="2"/>
        <v>3</v>
      </c>
      <c r="B148" s="107">
        <v>44</v>
      </c>
      <c r="C148" s="111" t="s">
        <v>262</v>
      </c>
      <c r="D148" t="str">
        <f>INDEX('Funding Tables'!P:P,MATCH('Board Ventilation Strate-PY'!B148,'Funding Tables'!B:B,0))</f>
        <v>Simcoe Muskoka Catholic District School Board</v>
      </c>
    </row>
    <row r="149" spans="1:4" ht="48">
      <c r="A149">
        <f t="shared" si="2"/>
        <v>4</v>
      </c>
      <c r="B149" s="107">
        <v>44</v>
      </c>
      <c r="C149" s="108" t="s">
        <v>263</v>
      </c>
      <c r="D149" t="str">
        <f>INDEX('Funding Tables'!P:P,MATCH('Board Ventilation Strate-PY'!B149,'Funding Tables'!B:B,0))</f>
        <v>Simcoe Muskoka Catholic District School Board</v>
      </c>
    </row>
    <row r="150" spans="1:4" ht="32">
      <c r="A150">
        <f t="shared" si="2"/>
        <v>1</v>
      </c>
      <c r="B150" s="107">
        <v>13</v>
      </c>
      <c r="C150" s="108" t="s">
        <v>264</v>
      </c>
      <c r="D150" t="str">
        <f>INDEX('Funding Tables'!P:P,MATCH('Board Ventilation Strate-PY'!B150,'Funding Tables'!B:B,0))</f>
        <v>Durham District School Board</v>
      </c>
    </row>
    <row r="151" spans="1:4" ht="32">
      <c r="A151">
        <f t="shared" si="2"/>
        <v>2</v>
      </c>
      <c r="B151" s="107">
        <v>13</v>
      </c>
      <c r="C151" s="108" t="s">
        <v>265</v>
      </c>
      <c r="D151" t="str">
        <f>INDEX('Funding Tables'!P:P,MATCH('Board Ventilation Strate-PY'!B151,'Funding Tables'!B:B,0))</f>
        <v>Durham District School Board</v>
      </c>
    </row>
    <row r="152" spans="1:4" ht="32">
      <c r="A152">
        <f t="shared" si="2"/>
        <v>3</v>
      </c>
      <c r="B152" s="107">
        <v>13</v>
      </c>
      <c r="C152" s="108" t="s">
        <v>266</v>
      </c>
      <c r="D152" t="str">
        <f>INDEX('Funding Tables'!P:P,MATCH('Board Ventilation Strate-PY'!B152,'Funding Tables'!B:B,0))</f>
        <v>Durham District School Board</v>
      </c>
    </row>
    <row r="153" spans="1:4" ht="32">
      <c r="A153">
        <f t="shared" si="2"/>
        <v>4</v>
      </c>
      <c r="B153" s="107">
        <v>13</v>
      </c>
      <c r="C153" s="108" t="s">
        <v>267</v>
      </c>
      <c r="D153" t="str">
        <f>INDEX('Funding Tables'!P:P,MATCH('Board Ventilation Strate-PY'!B153,'Funding Tables'!B:B,0))</f>
        <v>Durham District School Board</v>
      </c>
    </row>
    <row r="154" spans="1:4" ht="16">
      <c r="A154">
        <f t="shared" si="2"/>
        <v>1</v>
      </c>
      <c r="B154" s="107" t="s">
        <v>268</v>
      </c>
      <c r="C154" s="108" t="s">
        <v>269</v>
      </c>
      <c r="D154" t="str">
        <f>INDEX('Funding Tables'!P:P,MATCH('Board Ventilation Strate-PY'!B154,'Funding Tables'!B:B,0))</f>
        <v>Lakehead District School Board</v>
      </c>
    </row>
    <row r="155" spans="1:4" ht="16">
      <c r="A155">
        <f t="shared" si="2"/>
        <v>2</v>
      </c>
      <c r="B155" s="107" t="s">
        <v>268</v>
      </c>
      <c r="C155" s="108" t="s">
        <v>270</v>
      </c>
      <c r="D155" t="str">
        <f>INDEX('Funding Tables'!P:P,MATCH('Board Ventilation Strate-PY'!B155,'Funding Tables'!B:B,0))</f>
        <v>Lakehead District School Board</v>
      </c>
    </row>
    <row r="156" spans="1:4" ht="16">
      <c r="A156">
        <f t="shared" si="2"/>
        <v>3</v>
      </c>
      <c r="B156" s="107" t="s">
        <v>268</v>
      </c>
      <c r="C156" s="108" t="s">
        <v>271</v>
      </c>
      <c r="D156" t="str">
        <f>INDEX('Funding Tables'!P:P,MATCH('Board Ventilation Strate-PY'!B156,'Funding Tables'!B:B,0))</f>
        <v>Lakehead District School Board</v>
      </c>
    </row>
    <row r="157" spans="1:4" ht="16">
      <c r="A157">
        <f t="shared" si="2"/>
        <v>4</v>
      </c>
      <c r="B157" s="107" t="s">
        <v>268</v>
      </c>
      <c r="C157" s="108" t="s">
        <v>272</v>
      </c>
      <c r="D157" t="str">
        <f>INDEX('Funding Tables'!P:P,MATCH('Board Ventilation Strate-PY'!B157,'Funding Tables'!B:B,0))</f>
        <v>Lakehead District School Board</v>
      </c>
    </row>
    <row r="158" spans="1:4" ht="16">
      <c r="A158">
        <f t="shared" si="2"/>
        <v>1</v>
      </c>
      <c r="B158" s="107">
        <v>100</v>
      </c>
      <c r="C158" s="108" t="s">
        <v>273</v>
      </c>
      <c r="D158" t="str">
        <f>INDEX('Funding Tables'!P:P,MATCH('Board Ventilation Strate-PY'!B158,'Funding Tables'!B:B,0))</f>
        <v>James Bay Lowlands Secondary School Board</v>
      </c>
    </row>
    <row r="159" spans="1:4" ht="16">
      <c r="A159">
        <f t="shared" si="2"/>
        <v>2</v>
      </c>
      <c r="B159" s="107">
        <v>100</v>
      </c>
      <c r="C159" s="108" t="s">
        <v>274</v>
      </c>
      <c r="D159" t="str">
        <f>INDEX('Funding Tables'!P:P,MATCH('Board Ventilation Strate-PY'!B159,'Funding Tables'!B:B,0))</f>
        <v>James Bay Lowlands Secondary School Board</v>
      </c>
    </row>
    <row r="160" spans="1:4" ht="16">
      <c r="A160">
        <f t="shared" si="2"/>
        <v>3</v>
      </c>
      <c r="B160" s="107">
        <v>100</v>
      </c>
      <c r="C160" s="108" t="s">
        <v>275</v>
      </c>
      <c r="D160" t="str">
        <f>INDEX('Funding Tables'!P:P,MATCH('Board Ventilation Strate-PY'!B160,'Funding Tables'!B:B,0))</f>
        <v>James Bay Lowlands Secondary School Board</v>
      </c>
    </row>
    <row r="161" spans="1:4" ht="16">
      <c r="A161">
        <f t="shared" si="2"/>
        <v>4</v>
      </c>
      <c r="B161" s="107">
        <v>100</v>
      </c>
      <c r="C161" s="108" t="s">
        <v>276</v>
      </c>
      <c r="D161" t="str">
        <f>INDEX('Funding Tables'!P:P,MATCH('Board Ventilation Strate-PY'!B161,'Funding Tables'!B:B,0))</f>
        <v>James Bay Lowlands Secondary School Board</v>
      </c>
    </row>
    <row r="162" spans="1:4" ht="31">
      <c r="A162">
        <f t="shared" si="2"/>
        <v>1</v>
      </c>
      <c r="B162" s="107">
        <v>18</v>
      </c>
      <c r="C162" s="115" t="s">
        <v>277</v>
      </c>
      <c r="D162" t="str">
        <f>INDEX('Funding Tables'!P:P,MATCH('Board Ventilation Strate-PY'!B162,'Funding Tables'!B:B,0))</f>
        <v>Upper Grand District School Board</v>
      </c>
    </row>
    <row r="163" spans="1:4" ht="31">
      <c r="A163">
        <f t="shared" si="2"/>
        <v>2</v>
      </c>
      <c r="B163" s="107">
        <v>18</v>
      </c>
      <c r="C163" s="115" t="s">
        <v>278</v>
      </c>
      <c r="D163" t="str">
        <f>INDEX('Funding Tables'!P:P,MATCH('Board Ventilation Strate-PY'!B163,'Funding Tables'!B:B,0))</f>
        <v>Upper Grand District School Board</v>
      </c>
    </row>
    <row r="164" spans="1:4" ht="31">
      <c r="A164">
        <f t="shared" si="2"/>
        <v>3</v>
      </c>
      <c r="B164" s="107">
        <v>18</v>
      </c>
      <c r="C164" s="115" t="s">
        <v>279</v>
      </c>
      <c r="D164" t="str">
        <f>INDEX('Funding Tables'!P:P,MATCH('Board Ventilation Strate-PY'!B164,'Funding Tables'!B:B,0))</f>
        <v>Upper Grand District School Board</v>
      </c>
    </row>
    <row r="165" spans="1:4" ht="31">
      <c r="A165">
        <f t="shared" si="2"/>
        <v>4</v>
      </c>
      <c r="B165" s="107">
        <v>18</v>
      </c>
      <c r="C165" s="115" t="s">
        <v>280</v>
      </c>
      <c r="D165" t="str">
        <f>INDEX('Funding Tables'!P:P,MATCH('Board Ventilation Strate-PY'!B165,'Funding Tables'!B:B,0))</f>
        <v>Upper Grand District School Board</v>
      </c>
    </row>
    <row r="166" spans="1:4" ht="16">
      <c r="A166">
        <f t="shared" si="2"/>
        <v>1</v>
      </c>
      <c r="B166" s="107">
        <v>22</v>
      </c>
      <c r="C166" s="108" t="s">
        <v>281</v>
      </c>
      <c r="D166" t="str">
        <f>INDEX('Funding Tables'!P:P,MATCH('Board Ventilation Strate-PY'!B166,'Funding Tables'!B:B,0))</f>
        <v>District School Board of Niagara</v>
      </c>
    </row>
    <row r="167" spans="1:4" ht="16">
      <c r="A167">
        <f t="shared" si="2"/>
        <v>2</v>
      </c>
      <c r="B167" s="107">
        <v>22</v>
      </c>
      <c r="C167" s="108" t="s">
        <v>282</v>
      </c>
      <c r="D167" t="str">
        <f>INDEX('Funding Tables'!P:P,MATCH('Board Ventilation Strate-PY'!B167,'Funding Tables'!B:B,0))</f>
        <v>District School Board of Niagara</v>
      </c>
    </row>
    <row r="168" spans="1:4" ht="16">
      <c r="A168">
        <f t="shared" si="2"/>
        <v>3</v>
      </c>
      <c r="B168" s="107">
        <v>22</v>
      </c>
      <c r="C168" s="108" t="s">
        <v>283</v>
      </c>
      <c r="D168" t="str">
        <f>INDEX('Funding Tables'!P:P,MATCH('Board Ventilation Strate-PY'!B168,'Funding Tables'!B:B,0))</f>
        <v>District School Board of Niagara</v>
      </c>
    </row>
    <row r="169" spans="1:4" ht="16">
      <c r="A169">
        <f t="shared" si="2"/>
        <v>4</v>
      </c>
      <c r="B169" s="107">
        <v>22</v>
      </c>
      <c r="C169" s="108" t="s">
        <v>284</v>
      </c>
      <c r="D169" t="str">
        <f>INDEX('Funding Tables'!P:P,MATCH('Board Ventilation Strate-PY'!B169,'Funding Tables'!B:B,0))</f>
        <v>District School Board of Niagara</v>
      </c>
    </row>
    <row r="170" spans="1:4" ht="32">
      <c r="A170">
        <f t="shared" si="2"/>
        <v>1</v>
      </c>
      <c r="B170" s="107">
        <v>46</v>
      </c>
      <c r="C170" s="116" t="s">
        <v>285</v>
      </c>
      <c r="D170" t="str">
        <f>INDEX('Funding Tables'!P:P,MATCH('Board Ventilation Strate-PY'!B170,'Funding Tables'!B:B,0))</f>
        <v>Halton Catholic District School Board</v>
      </c>
    </row>
    <row r="171" spans="1:4" ht="16">
      <c r="A171">
        <f t="shared" si="2"/>
        <v>2</v>
      </c>
      <c r="B171" s="107">
        <v>46</v>
      </c>
      <c r="C171" s="116" t="s">
        <v>286</v>
      </c>
      <c r="D171" t="str">
        <f>INDEX('Funding Tables'!P:P,MATCH('Board Ventilation Strate-PY'!B171,'Funding Tables'!B:B,0))</f>
        <v>Halton Catholic District School Board</v>
      </c>
    </row>
    <row r="172" spans="1:4" ht="16">
      <c r="A172">
        <f t="shared" si="2"/>
        <v>3</v>
      </c>
      <c r="B172" s="107">
        <v>46</v>
      </c>
      <c r="C172" s="116" t="s">
        <v>287</v>
      </c>
      <c r="D172" t="str">
        <f>INDEX('Funding Tables'!P:P,MATCH('Board Ventilation Strate-PY'!B172,'Funding Tables'!B:B,0))</f>
        <v>Halton Catholic District School Board</v>
      </c>
    </row>
    <row r="173" spans="1:4" ht="16">
      <c r="A173">
        <f t="shared" si="2"/>
        <v>4</v>
      </c>
      <c r="B173" s="107">
        <v>46</v>
      </c>
      <c r="C173" s="116" t="s">
        <v>288</v>
      </c>
      <c r="D173" t="str">
        <f>INDEX('Funding Tables'!P:P,MATCH('Board Ventilation Strate-PY'!B173,'Funding Tables'!B:B,0))</f>
        <v>Halton Catholic District School Board</v>
      </c>
    </row>
    <row r="174" spans="1:4" ht="16">
      <c r="A174">
        <f t="shared" si="2"/>
        <v>1</v>
      </c>
      <c r="B174" s="107">
        <v>32</v>
      </c>
      <c r="C174" s="108" t="s">
        <v>289</v>
      </c>
      <c r="D174" t="str">
        <f>INDEX('Funding Tables'!P:P,MATCH('Board Ventilation Strate-PY'!B174,'Funding Tables'!B:B,0))</f>
        <v>Sudbury Catholic District School Board</v>
      </c>
    </row>
    <row r="175" spans="1:4" ht="16">
      <c r="A175">
        <f t="shared" si="2"/>
        <v>2</v>
      </c>
      <c r="B175" s="107">
        <v>32</v>
      </c>
      <c r="C175" s="108" t="s">
        <v>290</v>
      </c>
      <c r="D175" t="str">
        <f>INDEX('Funding Tables'!P:P,MATCH('Board Ventilation Strate-PY'!B175,'Funding Tables'!B:B,0))</f>
        <v>Sudbury Catholic District School Board</v>
      </c>
    </row>
    <row r="176" spans="1:4" ht="16">
      <c r="A176">
        <f t="shared" si="2"/>
        <v>3</v>
      </c>
      <c r="B176" s="107">
        <v>32</v>
      </c>
      <c r="C176" s="108" t="s">
        <v>291</v>
      </c>
      <c r="D176" t="str">
        <f>INDEX('Funding Tables'!P:P,MATCH('Board Ventilation Strate-PY'!B176,'Funding Tables'!B:B,0))</f>
        <v>Sudbury Catholic District School Board</v>
      </c>
    </row>
    <row r="177" spans="1:4" ht="16">
      <c r="A177">
        <f t="shared" si="2"/>
        <v>4</v>
      </c>
      <c r="B177" s="107">
        <v>32</v>
      </c>
      <c r="C177" s="108" t="s">
        <v>292</v>
      </c>
      <c r="D177" t="str">
        <f>INDEX('Funding Tables'!P:P,MATCH('Board Ventilation Strate-PY'!B177,'Funding Tables'!B:B,0))</f>
        <v>Sudbury Catholic District School Board</v>
      </c>
    </row>
    <row r="178" spans="1:4" ht="16">
      <c r="A178">
        <f t="shared" si="2"/>
        <v>1</v>
      </c>
      <c r="B178" s="107">
        <v>35</v>
      </c>
      <c r="C178" s="108" t="s">
        <v>293</v>
      </c>
      <c r="D178" t="str">
        <f>INDEX('Funding Tables'!P:P,MATCH('Board Ventilation Strate-PY'!B178,'Funding Tables'!B:B,0))</f>
        <v>Bruce-Grey Catholic District School Board</v>
      </c>
    </row>
    <row r="179" spans="1:4" ht="16">
      <c r="A179">
        <f t="shared" si="2"/>
        <v>2</v>
      </c>
      <c r="B179" s="107">
        <v>35</v>
      </c>
      <c r="C179" s="108" t="s">
        <v>294</v>
      </c>
      <c r="D179" t="str">
        <f>INDEX('Funding Tables'!P:P,MATCH('Board Ventilation Strate-PY'!B179,'Funding Tables'!B:B,0))</f>
        <v>Bruce-Grey Catholic District School Board</v>
      </c>
    </row>
    <row r="180" spans="1:4" ht="16">
      <c r="A180">
        <f t="shared" si="2"/>
        <v>3</v>
      </c>
      <c r="B180" s="107">
        <v>35</v>
      </c>
      <c r="C180" s="108" t="s">
        <v>295</v>
      </c>
      <c r="D180" t="str">
        <f>INDEX('Funding Tables'!P:P,MATCH('Board Ventilation Strate-PY'!B180,'Funding Tables'!B:B,0))</f>
        <v>Bruce-Grey Catholic District School Board</v>
      </c>
    </row>
    <row r="181" spans="1:4" ht="16">
      <c r="A181">
        <f t="shared" si="2"/>
        <v>4</v>
      </c>
      <c r="B181" s="107">
        <v>35</v>
      </c>
      <c r="C181" s="108" t="s">
        <v>296</v>
      </c>
      <c r="D181" t="str">
        <f>INDEX('Funding Tables'!P:P,MATCH('Board Ventilation Strate-PY'!B181,'Funding Tables'!B:B,0))</f>
        <v>Bruce-Grey Catholic District School Board</v>
      </c>
    </row>
    <row r="182" spans="1:4" ht="16">
      <c r="A182">
        <f t="shared" si="2"/>
        <v>1</v>
      </c>
      <c r="B182" s="107">
        <v>57</v>
      </c>
      <c r="C182" s="108" t="s">
        <v>297</v>
      </c>
      <c r="D182" t="str">
        <f>INDEX('Funding Tables'!P:P,MATCH('Board Ventilation Strate-PY'!B182,'Funding Tables'!B:B,0))</f>
        <v>Conseil scolaire public du Grand Nord de l’Ontario</v>
      </c>
    </row>
    <row r="183" spans="1:4" ht="16">
      <c r="A183">
        <f t="shared" si="2"/>
        <v>2</v>
      </c>
      <c r="B183" s="107">
        <v>57</v>
      </c>
      <c r="C183" s="108" t="s">
        <v>298</v>
      </c>
      <c r="D183" t="str">
        <f>INDEX('Funding Tables'!P:P,MATCH('Board Ventilation Strate-PY'!B183,'Funding Tables'!B:B,0))</f>
        <v>Conseil scolaire public du Grand Nord de l’Ontario</v>
      </c>
    </row>
    <row r="184" spans="1:4" ht="16">
      <c r="A184">
        <f t="shared" si="2"/>
        <v>3</v>
      </c>
      <c r="B184" s="107">
        <v>57</v>
      </c>
      <c r="C184" s="108" t="s">
        <v>299</v>
      </c>
      <c r="D184" t="str">
        <f>INDEX('Funding Tables'!P:P,MATCH('Board Ventilation Strate-PY'!B184,'Funding Tables'!B:B,0))</f>
        <v>Conseil scolaire public du Grand Nord de l’Ontario</v>
      </c>
    </row>
    <row r="185" spans="1:4" ht="16">
      <c r="A185">
        <f t="shared" si="2"/>
        <v>4</v>
      </c>
      <c r="B185" s="107">
        <v>57</v>
      </c>
      <c r="C185" s="108" t="s">
        <v>300</v>
      </c>
      <c r="D185" t="str">
        <f>INDEX('Funding Tables'!P:P,MATCH('Board Ventilation Strate-PY'!B185,'Funding Tables'!B:B,0))</f>
        <v>Conseil scolaire public du Grand Nord de l’Ontario</v>
      </c>
    </row>
    <row r="186" spans="1:4" ht="17">
      <c r="A186">
        <f t="shared" si="2"/>
        <v>1</v>
      </c>
      <c r="B186" s="107">
        <v>37</v>
      </c>
      <c r="C186" s="112" t="s">
        <v>301</v>
      </c>
      <c r="D186" t="str">
        <f>INDEX('Funding Tables'!P:P,MATCH('Board Ventilation Strate-PY'!B186,'Funding Tables'!B:B,0))</f>
        <v>Windsor-Essex Catholic District School Board</v>
      </c>
    </row>
    <row r="187" spans="1:4" ht="17">
      <c r="A187">
        <f t="shared" si="2"/>
        <v>2</v>
      </c>
      <c r="B187" s="107">
        <v>37</v>
      </c>
      <c r="C187" s="112" t="s">
        <v>302</v>
      </c>
      <c r="D187" t="str">
        <f>INDEX('Funding Tables'!P:P,MATCH('Board Ventilation Strate-PY'!B187,'Funding Tables'!B:B,0))</f>
        <v>Windsor-Essex Catholic District School Board</v>
      </c>
    </row>
    <row r="188" spans="1:4" ht="34">
      <c r="A188">
        <f t="shared" si="2"/>
        <v>3</v>
      </c>
      <c r="B188" s="107">
        <v>37</v>
      </c>
      <c r="C188" s="112" t="s">
        <v>303</v>
      </c>
      <c r="D188" t="str">
        <f>INDEX('Funding Tables'!P:P,MATCH('Board Ventilation Strate-PY'!B188,'Funding Tables'!B:B,0))</f>
        <v>Windsor-Essex Catholic District School Board</v>
      </c>
    </row>
    <row r="189" spans="1:4" ht="34">
      <c r="A189">
        <f t="shared" si="2"/>
        <v>4</v>
      </c>
      <c r="B189" s="107">
        <v>37</v>
      </c>
      <c r="C189" s="112" t="s">
        <v>304</v>
      </c>
      <c r="D189" t="str">
        <f>INDEX('Funding Tables'!P:P,MATCH('Board Ventilation Strate-PY'!B189,'Funding Tables'!B:B,0))</f>
        <v>Windsor-Essex Catholic District School Board</v>
      </c>
    </row>
    <row r="190" spans="1:4" ht="51">
      <c r="A190">
        <f t="shared" si="2"/>
        <v>5</v>
      </c>
      <c r="B190" s="107">
        <v>37</v>
      </c>
      <c r="C190" s="112" t="s">
        <v>305</v>
      </c>
      <c r="D190" t="str">
        <f>INDEX('Funding Tables'!P:P,MATCH('Board Ventilation Strate-PY'!B190,'Funding Tables'!B:B,0))</f>
        <v>Windsor-Essex Catholic District School Board</v>
      </c>
    </row>
    <row r="191" spans="1:4" ht="34">
      <c r="A191">
        <f t="shared" si="2"/>
        <v>6</v>
      </c>
      <c r="B191" s="107">
        <v>37</v>
      </c>
      <c r="C191" s="112" t="s">
        <v>306</v>
      </c>
      <c r="D191" t="str">
        <f>INDEX('Funding Tables'!P:P,MATCH('Board Ventilation Strate-PY'!B191,'Funding Tables'!B:B,0))</f>
        <v>Windsor-Essex Catholic District School Board</v>
      </c>
    </row>
    <row r="192" spans="1:4" ht="32">
      <c r="A192">
        <f t="shared" si="2"/>
        <v>1</v>
      </c>
      <c r="B192" s="107" t="s">
        <v>307</v>
      </c>
      <c r="C192" s="108" t="s">
        <v>308</v>
      </c>
      <c r="D192" t="str">
        <f>INDEX('Funding Tables'!P:P,MATCH('Board Ventilation Strate-PY'!B192,'Funding Tables'!B:B,0))</f>
        <v>Nipissing-Parry Sound Catholic District School Board</v>
      </c>
    </row>
    <row r="193" spans="1:4" ht="16">
      <c r="A193">
        <f t="shared" si="2"/>
        <v>2</v>
      </c>
      <c r="B193" s="107" t="s">
        <v>307</v>
      </c>
      <c r="C193" s="108" t="s">
        <v>309</v>
      </c>
      <c r="D193" t="str">
        <f>INDEX('Funding Tables'!P:P,MATCH('Board Ventilation Strate-PY'!B193,'Funding Tables'!B:B,0))</f>
        <v>Nipissing-Parry Sound Catholic District School Board</v>
      </c>
    </row>
    <row r="194" spans="1:4" ht="16">
      <c r="A194">
        <f t="shared" si="2"/>
        <v>3</v>
      </c>
      <c r="B194" s="107" t="s">
        <v>307</v>
      </c>
      <c r="C194" s="108" t="s">
        <v>310</v>
      </c>
      <c r="D194" t="str">
        <f>INDEX('Funding Tables'!P:P,MATCH('Board Ventilation Strate-PY'!B194,'Funding Tables'!B:B,0))</f>
        <v>Nipissing-Parry Sound Catholic District School Board</v>
      </c>
    </row>
    <row r="195" spans="1:4" ht="16">
      <c r="A195">
        <f t="shared" si="2"/>
        <v>4</v>
      </c>
      <c r="B195" s="107" t="s">
        <v>307</v>
      </c>
      <c r="C195" s="108" t="s">
        <v>311</v>
      </c>
      <c r="D195" t="str">
        <f>INDEX('Funding Tables'!P:P,MATCH('Board Ventilation Strate-PY'!B195,'Funding Tables'!B:B,0))</f>
        <v>Nipissing-Parry Sound Catholic District School Board</v>
      </c>
    </row>
    <row r="196" spans="1:4" ht="32">
      <c r="A196">
        <f t="shared" ref="A196:A259" si="3">IF(B196=B195,A195+1,1)</f>
        <v>1</v>
      </c>
      <c r="B196" s="107">
        <v>58</v>
      </c>
      <c r="C196" s="108" t="s">
        <v>312</v>
      </c>
      <c r="D196" t="str">
        <f>INDEX('Funding Tables'!P:P,MATCH('Board Ventilation Strate-PY'!B196,'Funding Tables'!B:B,0))</f>
        <v>Conseil scolaire Viamonde</v>
      </c>
    </row>
    <row r="197" spans="1:4" ht="32">
      <c r="A197">
        <f t="shared" si="3"/>
        <v>2</v>
      </c>
      <c r="B197" s="107">
        <v>58</v>
      </c>
      <c r="C197" s="108" t="s">
        <v>313</v>
      </c>
      <c r="D197" t="str">
        <f>INDEX('Funding Tables'!P:P,MATCH('Board Ventilation Strate-PY'!B197,'Funding Tables'!B:B,0))</f>
        <v>Conseil scolaire Viamonde</v>
      </c>
    </row>
    <row r="198" spans="1:4" ht="16">
      <c r="A198">
        <f t="shared" si="3"/>
        <v>3</v>
      </c>
      <c r="B198" s="107">
        <v>58</v>
      </c>
      <c r="C198" s="108" t="s">
        <v>314</v>
      </c>
      <c r="D198" t="str">
        <f>INDEX('Funding Tables'!P:P,MATCH('Board Ventilation Strate-PY'!B198,'Funding Tables'!B:B,0))</f>
        <v>Conseil scolaire Viamonde</v>
      </c>
    </row>
    <row r="199" spans="1:4" ht="32">
      <c r="A199">
        <f t="shared" si="3"/>
        <v>4</v>
      </c>
      <c r="B199" s="107">
        <v>58</v>
      </c>
      <c r="C199" s="108" t="s">
        <v>315</v>
      </c>
      <c r="D199" t="str">
        <f>INDEX('Funding Tables'!P:P,MATCH('Board Ventilation Strate-PY'!B199,'Funding Tables'!B:B,0))</f>
        <v>Conseil scolaire Viamonde</v>
      </c>
    </row>
    <row r="200" spans="1:4" ht="32">
      <c r="A200">
        <f t="shared" si="3"/>
        <v>1</v>
      </c>
      <c r="B200" s="107">
        <v>11</v>
      </c>
      <c r="C200" s="109" t="s">
        <v>316</v>
      </c>
      <c r="D200" t="str">
        <f>INDEX('Funding Tables'!P:P,MATCH('Board Ventilation Strate-PY'!B200,'Funding Tables'!B:B,0))</f>
        <v>Thames Valley District School Board</v>
      </c>
    </row>
    <row r="201" spans="1:4" ht="16">
      <c r="A201">
        <f t="shared" si="3"/>
        <v>2</v>
      </c>
      <c r="B201" s="107">
        <v>11</v>
      </c>
      <c r="C201" s="109" t="s">
        <v>317</v>
      </c>
      <c r="D201" t="str">
        <f>INDEX('Funding Tables'!P:P,MATCH('Board Ventilation Strate-PY'!B201,'Funding Tables'!B:B,0))</f>
        <v>Thames Valley District School Board</v>
      </c>
    </row>
    <row r="202" spans="1:4" ht="32">
      <c r="A202">
        <f t="shared" si="3"/>
        <v>3</v>
      </c>
      <c r="B202" s="107">
        <v>11</v>
      </c>
      <c r="C202" s="109" t="s">
        <v>318</v>
      </c>
      <c r="D202" t="str">
        <f>INDEX('Funding Tables'!P:P,MATCH('Board Ventilation Strate-PY'!B202,'Funding Tables'!B:B,0))</f>
        <v>Thames Valley District School Board</v>
      </c>
    </row>
    <row r="203" spans="1:4" ht="16">
      <c r="A203">
        <f t="shared" si="3"/>
        <v>4</v>
      </c>
      <c r="B203" s="107">
        <v>11</v>
      </c>
      <c r="C203" s="109" t="s">
        <v>319</v>
      </c>
      <c r="D203" t="str">
        <f>INDEX('Funding Tables'!P:P,MATCH('Board Ventilation Strate-PY'!B203,'Funding Tables'!B:B,0))</f>
        <v>Thames Valley District School Board</v>
      </c>
    </row>
    <row r="204" spans="1:4" ht="16">
      <c r="A204">
        <f t="shared" si="3"/>
        <v>1</v>
      </c>
      <c r="B204" s="107">
        <v>51</v>
      </c>
      <c r="C204" s="108" t="s">
        <v>320</v>
      </c>
      <c r="D204" t="str">
        <f>INDEX('Funding Tables'!P:P,MATCH('Board Ventilation Strate-PY'!B204,'Funding Tables'!B:B,0))</f>
        <v>Brant Haldimand Norfolk Catholic District School Board</v>
      </c>
    </row>
    <row r="205" spans="1:4" ht="16">
      <c r="A205">
        <f t="shared" si="3"/>
        <v>2</v>
      </c>
      <c r="B205" s="107">
        <v>51</v>
      </c>
      <c r="C205" s="108" t="s">
        <v>321</v>
      </c>
      <c r="D205" t="str">
        <f>INDEX('Funding Tables'!P:P,MATCH('Board Ventilation Strate-PY'!B205,'Funding Tables'!B:B,0))</f>
        <v>Brant Haldimand Norfolk Catholic District School Board</v>
      </c>
    </row>
    <row r="206" spans="1:4" ht="16">
      <c r="A206">
        <f t="shared" si="3"/>
        <v>3</v>
      </c>
      <c r="B206" s="107">
        <v>51</v>
      </c>
      <c r="C206" s="108" t="s">
        <v>322</v>
      </c>
      <c r="D206" t="str">
        <f>INDEX('Funding Tables'!P:P,MATCH('Board Ventilation Strate-PY'!B206,'Funding Tables'!B:B,0))</f>
        <v>Brant Haldimand Norfolk Catholic District School Board</v>
      </c>
    </row>
    <row r="207" spans="1:4" ht="16">
      <c r="A207">
        <f t="shared" si="3"/>
        <v>4</v>
      </c>
      <c r="B207" s="107">
        <v>51</v>
      </c>
      <c r="C207" s="108" t="s">
        <v>323</v>
      </c>
      <c r="D207" t="str">
        <f>INDEX('Funding Tables'!P:P,MATCH('Board Ventilation Strate-PY'!B207,'Funding Tables'!B:B,0))</f>
        <v>Brant Haldimand Norfolk Catholic District School Board</v>
      </c>
    </row>
    <row r="208" spans="1:4" ht="16">
      <c r="A208">
        <f t="shared" si="3"/>
        <v>1</v>
      </c>
      <c r="B208" s="107">
        <v>52</v>
      </c>
      <c r="C208" s="108" t="s">
        <v>324</v>
      </c>
      <c r="D208" t="str">
        <f>INDEX('Funding Tables'!P:P,MATCH('Board Ventilation Strate-PY'!B208,'Funding Tables'!B:B,0))</f>
        <v>Eastern Ontario Catholic District School Board</v>
      </c>
    </row>
    <row r="209" spans="1:4" ht="16">
      <c r="A209">
        <f t="shared" si="3"/>
        <v>2</v>
      </c>
      <c r="B209" s="107">
        <v>52</v>
      </c>
      <c r="C209" s="108" t="s">
        <v>325</v>
      </c>
      <c r="D209" t="str">
        <f>INDEX('Funding Tables'!P:P,MATCH('Board Ventilation Strate-PY'!B209,'Funding Tables'!B:B,0))</f>
        <v>Eastern Ontario Catholic District School Board</v>
      </c>
    </row>
    <row r="210" spans="1:4" ht="16">
      <c r="A210">
        <f t="shared" si="3"/>
        <v>3</v>
      </c>
      <c r="B210" s="107">
        <v>52</v>
      </c>
      <c r="C210" s="108" t="s">
        <v>326</v>
      </c>
      <c r="D210" t="str">
        <f>INDEX('Funding Tables'!P:P,MATCH('Board Ventilation Strate-PY'!B210,'Funding Tables'!B:B,0))</f>
        <v>Eastern Ontario Catholic District School Board</v>
      </c>
    </row>
    <row r="211" spans="1:4" ht="16">
      <c r="A211">
        <f t="shared" si="3"/>
        <v>4</v>
      </c>
      <c r="B211" s="107">
        <v>52</v>
      </c>
      <c r="C211" s="108" t="s">
        <v>327</v>
      </c>
      <c r="D211" t="str">
        <f>INDEX('Funding Tables'!P:P,MATCH('Board Ventilation Strate-PY'!B211,'Funding Tables'!B:B,0))</f>
        <v>Eastern Ontario Catholic District School Board</v>
      </c>
    </row>
    <row r="212" spans="1:4" ht="16">
      <c r="A212">
        <f t="shared" si="3"/>
        <v>1</v>
      </c>
      <c r="B212" s="107">
        <v>47</v>
      </c>
      <c r="C212" s="108" t="s">
        <v>328</v>
      </c>
      <c r="D212" t="str">
        <f>INDEX('Funding Tables'!P:P,MATCH('Board Ventilation Strate-PY'!B212,'Funding Tables'!B:B,0))</f>
        <v>Hamilton-Wentworth Catholic District School Board</v>
      </c>
    </row>
    <row r="213" spans="1:4" ht="32">
      <c r="A213">
        <f t="shared" si="3"/>
        <v>2</v>
      </c>
      <c r="B213" s="107">
        <v>47</v>
      </c>
      <c r="C213" s="108" t="s">
        <v>329</v>
      </c>
      <c r="D213" t="str">
        <f>INDEX('Funding Tables'!P:P,MATCH('Board Ventilation Strate-PY'!B213,'Funding Tables'!B:B,0))</f>
        <v>Hamilton-Wentworth Catholic District School Board</v>
      </c>
    </row>
    <row r="214" spans="1:4" ht="16">
      <c r="A214">
        <f t="shared" si="3"/>
        <v>3</v>
      </c>
      <c r="B214" s="107">
        <v>47</v>
      </c>
      <c r="C214" s="108" t="s">
        <v>330</v>
      </c>
      <c r="D214" t="str">
        <f>INDEX('Funding Tables'!P:P,MATCH('Board Ventilation Strate-PY'!B214,'Funding Tables'!B:B,0))</f>
        <v>Hamilton-Wentworth Catholic District School Board</v>
      </c>
    </row>
    <row r="215" spans="1:4" ht="16">
      <c r="A215">
        <f t="shared" si="3"/>
        <v>4</v>
      </c>
      <c r="B215" s="107">
        <v>47</v>
      </c>
      <c r="C215" s="108" t="s">
        <v>331</v>
      </c>
      <c r="D215" t="str">
        <f>INDEX('Funding Tables'!P:P,MATCH('Board Ventilation Strate-PY'!B215,'Funding Tables'!B:B,0))</f>
        <v>Hamilton-Wentworth Catholic District School Board</v>
      </c>
    </row>
    <row r="216" spans="1:4" ht="16">
      <c r="A216">
        <f t="shared" si="3"/>
        <v>1</v>
      </c>
      <c r="B216" s="107">
        <v>54</v>
      </c>
      <c r="C216" s="108" t="s">
        <v>332</v>
      </c>
      <c r="D216" t="str">
        <f>INDEX('Funding Tables'!P:P,MATCH('Board Ventilation Strate-PY'!B216,'Funding Tables'!B:B,0))</f>
        <v>Renfrew County Catholic District School Board</v>
      </c>
    </row>
    <row r="217" spans="1:4" ht="16">
      <c r="A217">
        <f t="shared" si="3"/>
        <v>2</v>
      </c>
      <c r="B217" s="107">
        <v>54</v>
      </c>
      <c r="C217" s="108" t="s">
        <v>333</v>
      </c>
      <c r="D217" t="str">
        <f>INDEX('Funding Tables'!P:P,MATCH('Board Ventilation Strate-PY'!B217,'Funding Tables'!B:B,0))</f>
        <v>Renfrew County Catholic District School Board</v>
      </c>
    </row>
    <row r="218" spans="1:4" ht="16">
      <c r="A218">
        <f t="shared" si="3"/>
        <v>3</v>
      </c>
      <c r="B218" s="107">
        <v>54</v>
      </c>
      <c r="C218" s="108" t="s">
        <v>334</v>
      </c>
      <c r="D218" t="str">
        <f>INDEX('Funding Tables'!P:P,MATCH('Board Ventilation Strate-PY'!B218,'Funding Tables'!B:B,0))</f>
        <v>Renfrew County Catholic District School Board</v>
      </c>
    </row>
    <row r="219" spans="1:4" ht="16">
      <c r="A219">
        <f t="shared" si="3"/>
        <v>4</v>
      </c>
      <c r="B219" s="107">
        <v>54</v>
      </c>
      <c r="C219" s="108" t="s">
        <v>335</v>
      </c>
      <c r="D219" t="str">
        <f>INDEX('Funding Tables'!P:P,MATCH('Board Ventilation Strate-PY'!B219,'Funding Tables'!B:B,0))</f>
        <v>Renfrew County Catholic District School Board</v>
      </c>
    </row>
    <row r="220" spans="1:4" ht="32">
      <c r="A220">
        <f t="shared" si="3"/>
        <v>1</v>
      </c>
      <c r="B220" s="107">
        <v>8</v>
      </c>
      <c r="C220" s="108" t="s">
        <v>336</v>
      </c>
      <c r="D220" t="str">
        <f>INDEX('Funding Tables'!P:P,MATCH('Board Ventilation Strate-PY'!B220,'Funding Tables'!B:B,0))</f>
        <v>Avon Maitland District School Board</v>
      </c>
    </row>
    <row r="221" spans="1:4" ht="32">
      <c r="A221">
        <f t="shared" si="3"/>
        <v>2</v>
      </c>
      <c r="B221" s="107">
        <v>8</v>
      </c>
      <c r="C221" s="108" t="s">
        <v>337</v>
      </c>
      <c r="D221" t="str">
        <f>INDEX('Funding Tables'!P:P,MATCH('Board Ventilation Strate-PY'!B221,'Funding Tables'!B:B,0))</f>
        <v>Avon Maitland District School Board</v>
      </c>
    </row>
    <row r="222" spans="1:4" ht="32">
      <c r="A222">
        <f t="shared" si="3"/>
        <v>3</v>
      </c>
      <c r="B222" s="107">
        <v>8</v>
      </c>
      <c r="C222" s="108" t="s">
        <v>338</v>
      </c>
      <c r="D222" t="str">
        <f>INDEX('Funding Tables'!P:P,MATCH('Board Ventilation Strate-PY'!B222,'Funding Tables'!B:B,0))</f>
        <v>Avon Maitland District School Board</v>
      </c>
    </row>
    <row r="223" spans="1:4" ht="32">
      <c r="A223">
        <f t="shared" si="3"/>
        <v>4</v>
      </c>
      <c r="B223" s="107">
        <v>8</v>
      </c>
      <c r="C223" s="108" t="s">
        <v>339</v>
      </c>
      <c r="D223" t="str">
        <f>INDEX('Funding Tables'!P:P,MATCH('Board Ventilation Strate-PY'!B223,'Funding Tables'!B:B,0))</f>
        <v>Avon Maitland District School Board</v>
      </c>
    </row>
    <row r="224" spans="1:4" ht="32">
      <c r="A224">
        <f t="shared" si="3"/>
        <v>1</v>
      </c>
      <c r="B224" s="107">
        <v>43</v>
      </c>
      <c r="C224" s="108" t="s">
        <v>340</v>
      </c>
      <c r="D224" t="str">
        <f>INDEX('Funding Tables'!P:P,MATCH('Board Ventilation Strate-PY'!B224,'Funding Tables'!B:B,0))</f>
        <v>Dufferin Peel Catholic District School Board</v>
      </c>
    </row>
    <row r="225" spans="1:4" ht="32">
      <c r="A225">
        <f t="shared" si="3"/>
        <v>2</v>
      </c>
      <c r="B225" s="107">
        <v>43</v>
      </c>
      <c r="C225" s="108" t="s">
        <v>341</v>
      </c>
      <c r="D225" t="str">
        <f>INDEX('Funding Tables'!P:P,MATCH('Board Ventilation Strate-PY'!B225,'Funding Tables'!B:B,0))</f>
        <v>Dufferin Peel Catholic District School Board</v>
      </c>
    </row>
    <row r="226" spans="1:4" ht="32">
      <c r="A226">
        <f t="shared" si="3"/>
        <v>3</v>
      </c>
      <c r="B226" s="107">
        <v>43</v>
      </c>
      <c r="C226" s="108" t="s">
        <v>342</v>
      </c>
      <c r="D226" t="str">
        <f>INDEX('Funding Tables'!P:P,MATCH('Board Ventilation Strate-PY'!B226,'Funding Tables'!B:B,0))</f>
        <v>Dufferin Peel Catholic District School Board</v>
      </c>
    </row>
    <row r="227" spans="1:4" ht="32">
      <c r="A227">
        <f t="shared" si="3"/>
        <v>4</v>
      </c>
      <c r="B227" s="107">
        <v>43</v>
      </c>
      <c r="C227" s="108" t="s">
        <v>343</v>
      </c>
      <c r="D227" t="str">
        <f>INDEX('Funding Tables'!P:P,MATCH('Board Ventilation Strate-PY'!B227,'Funding Tables'!B:B,0))</f>
        <v>Dufferin Peel Catholic District School Board</v>
      </c>
    </row>
    <row r="228" spans="1:4" ht="16">
      <c r="A228">
        <f t="shared" si="3"/>
        <v>1</v>
      </c>
      <c r="B228" s="107">
        <v>48</v>
      </c>
      <c r="C228" s="108" t="s">
        <v>344</v>
      </c>
      <c r="D228" t="str">
        <f>INDEX('Funding Tables'!P:P,MATCH('Board Ventilation Strate-PY'!B228,'Funding Tables'!B:B,0))</f>
        <v>Wellington Catholic District School Board</v>
      </c>
    </row>
    <row r="229" spans="1:4" ht="16">
      <c r="A229">
        <f t="shared" si="3"/>
        <v>2</v>
      </c>
      <c r="B229" s="107">
        <v>48</v>
      </c>
      <c r="C229" s="108" t="s">
        <v>345</v>
      </c>
      <c r="D229" t="str">
        <f>INDEX('Funding Tables'!P:P,MATCH('Board Ventilation Strate-PY'!B229,'Funding Tables'!B:B,0))</f>
        <v>Wellington Catholic District School Board</v>
      </c>
    </row>
    <row r="230" spans="1:4" ht="16">
      <c r="A230">
        <f t="shared" si="3"/>
        <v>3</v>
      </c>
      <c r="B230" s="107">
        <v>48</v>
      </c>
      <c r="C230" s="108" t="s">
        <v>346</v>
      </c>
      <c r="D230" t="str">
        <f>INDEX('Funding Tables'!P:P,MATCH('Board Ventilation Strate-PY'!B230,'Funding Tables'!B:B,0))</f>
        <v>Wellington Catholic District School Board</v>
      </c>
    </row>
    <row r="231" spans="1:4" ht="16">
      <c r="A231">
        <f t="shared" si="3"/>
        <v>4</v>
      </c>
      <c r="B231" s="107">
        <v>48</v>
      </c>
      <c r="C231" s="108" t="s">
        <v>347</v>
      </c>
      <c r="D231" t="str">
        <f>INDEX('Funding Tables'!P:P,MATCH('Board Ventilation Strate-PY'!B231,'Funding Tables'!B:B,0))</f>
        <v>Wellington Catholic District School Board</v>
      </c>
    </row>
    <row r="232" spans="1:4" ht="16">
      <c r="A232">
        <f t="shared" si="3"/>
        <v>1</v>
      </c>
      <c r="B232" s="107">
        <v>2</v>
      </c>
      <c r="C232" s="108" t="s">
        <v>348</v>
      </c>
      <c r="D232" t="str">
        <f>INDEX('Funding Tables'!P:P,MATCH('Board Ventilation Strate-PY'!B232,'Funding Tables'!B:B,0))</f>
        <v>Algoma District School Board</v>
      </c>
    </row>
    <row r="233" spans="1:4" ht="16">
      <c r="A233">
        <f t="shared" si="3"/>
        <v>2</v>
      </c>
      <c r="B233" s="107">
        <v>2</v>
      </c>
      <c r="C233" s="108" t="s">
        <v>349</v>
      </c>
      <c r="D233" t="str">
        <f>INDEX('Funding Tables'!P:P,MATCH('Board Ventilation Strate-PY'!B233,'Funding Tables'!B:B,0))</f>
        <v>Algoma District School Board</v>
      </c>
    </row>
    <row r="234" spans="1:4" ht="16">
      <c r="A234">
        <f t="shared" si="3"/>
        <v>3</v>
      </c>
      <c r="B234" s="107">
        <v>2</v>
      </c>
      <c r="C234" s="108" t="s">
        <v>350</v>
      </c>
      <c r="D234" t="str">
        <f>INDEX('Funding Tables'!P:P,MATCH('Board Ventilation Strate-PY'!B234,'Funding Tables'!B:B,0))</f>
        <v>Algoma District School Board</v>
      </c>
    </row>
    <row r="235" spans="1:4" ht="16">
      <c r="A235">
        <f t="shared" si="3"/>
        <v>4</v>
      </c>
      <c r="B235" s="107">
        <v>2</v>
      </c>
      <c r="C235" s="108" t="s">
        <v>351</v>
      </c>
      <c r="D235" t="str">
        <f>INDEX('Funding Tables'!P:P,MATCH('Board Ventilation Strate-PY'!B235,'Funding Tables'!B:B,0))</f>
        <v>Algoma District School Board</v>
      </c>
    </row>
    <row r="236" spans="1:4" ht="16">
      <c r="A236">
        <f t="shared" si="3"/>
        <v>1</v>
      </c>
      <c r="B236" s="107">
        <v>15</v>
      </c>
      <c r="C236" s="108" t="s">
        <v>352</v>
      </c>
      <c r="D236" t="str">
        <f>INDEX('Funding Tables'!P:P,MATCH('Board Ventilation Strate-PY'!B236,'Funding Tables'!B:B,0))</f>
        <v>Trillium Lakelands District School Board</v>
      </c>
    </row>
    <row r="237" spans="1:4" ht="16">
      <c r="A237">
        <f t="shared" si="3"/>
        <v>2</v>
      </c>
      <c r="B237" s="107">
        <v>15</v>
      </c>
      <c r="C237" s="108" t="s">
        <v>353</v>
      </c>
      <c r="D237" t="str">
        <f>INDEX('Funding Tables'!P:P,MATCH('Board Ventilation Strate-PY'!B237,'Funding Tables'!B:B,0))</f>
        <v>Trillium Lakelands District School Board</v>
      </c>
    </row>
    <row r="238" spans="1:4" ht="32">
      <c r="A238">
        <f t="shared" si="3"/>
        <v>3</v>
      </c>
      <c r="B238" s="107">
        <v>15</v>
      </c>
      <c r="C238" s="108" t="s">
        <v>354</v>
      </c>
      <c r="D238" t="str">
        <f>INDEX('Funding Tables'!P:P,MATCH('Board Ventilation Strate-PY'!B238,'Funding Tables'!B:B,0))</f>
        <v>Trillium Lakelands District School Board</v>
      </c>
    </row>
    <row r="239" spans="1:4" ht="16">
      <c r="A239">
        <f t="shared" si="3"/>
        <v>4</v>
      </c>
      <c r="B239" s="107">
        <v>15</v>
      </c>
      <c r="C239" s="108" t="s">
        <v>355</v>
      </c>
      <c r="D239" t="str">
        <f>INDEX('Funding Tables'!P:P,MATCH('Board Ventilation Strate-PY'!B239,'Funding Tables'!B:B,0))</f>
        <v>Trillium Lakelands District School Board</v>
      </c>
    </row>
    <row r="240" spans="1:4" ht="32">
      <c r="A240">
        <f t="shared" si="3"/>
        <v>1</v>
      </c>
      <c r="B240" s="107">
        <v>19</v>
      </c>
      <c r="C240" s="108" t="s">
        <v>356</v>
      </c>
      <c r="D240" t="str">
        <f>INDEX('Funding Tables'!P:P,MATCH('Board Ventilation Strate-PY'!B240,'Funding Tables'!B:B,0))</f>
        <v>Peel District School Board</v>
      </c>
    </row>
    <row r="241" spans="1:4" ht="16">
      <c r="A241">
        <f t="shared" si="3"/>
        <v>2</v>
      </c>
      <c r="B241" s="107">
        <v>19</v>
      </c>
      <c r="C241" s="108" t="s">
        <v>357</v>
      </c>
      <c r="D241" t="str">
        <f>INDEX('Funding Tables'!P:P,MATCH('Board Ventilation Strate-PY'!B241,'Funding Tables'!B:B,0))</f>
        <v>Peel District School Board</v>
      </c>
    </row>
    <row r="242" spans="1:4" ht="16">
      <c r="A242">
        <f t="shared" si="3"/>
        <v>3</v>
      </c>
      <c r="B242" s="107">
        <v>19</v>
      </c>
      <c r="C242" s="108" t="s">
        <v>358</v>
      </c>
      <c r="D242" t="str">
        <f>INDEX('Funding Tables'!P:P,MATCH('Board Ventilation Strate-PY'!B242,'Funding Tables'!B:B,0))</f>
        <v>Peel District School Board</v>
      </c>
    </row>
    <row r="243" spans="1:4" ht="16">
      <c r="A243">
        <f t="shared" si="3"/>
        <v>4</v>
      </c>
      <c r="B243" s="107">
        <v>19</v>
      </c>
      <c r="C243" s="108" t="s">
        <v>359</v>
      </c>
      <c r="D243" t="str">
        <f>INDEX('Funding Tables'!P:P,MATCH('Board Ventilation Strate-PY'!B243,'Funding Tables'!B:B,0))</f>
        <v>Peel District School Board</v>
      </c>
    </row>
    <row r="244" spans="1:4" ht="16">
      <c r="A244">
        <f t="shared" si="3"/>
        <v>1</v>
      </c>
      <c r="B244" s="107">
        <v>12</v>
      </c>
      <c r="C244" s="108" t="s">
        <v>360</v>
      </c>
      <c r="D244" t="str">
        <f>INDEX('Funding Tables'!P:P,MATCH('Board Ventilation Strate-PY'!B244,'Funding Tables'!B:B,0))</f>
        <v>Toronto District School Board</v>
      </c>
    </row>
    <row r="245" spans="1:4" ht="16">
      <c r="A245">
        <f t="shared" si="3"/>
        <v>2</v>
      </c>
      <c r="B245" s="107">
        <v>12</v>
      </c>
      <c r="C245" s="108" t="s">
        <v>361</v>
      </c>
      <c r="D245" t="str">
        <f>INDEX('Funding Tables'!P:P,MATCH('Board Ventilation Strate-PY'!B245,'Funding Tables'!B:B,0))</f>
        <v>Toronto District School Board</v>
      </c>
    </row>
    <row r="246" spans="1:4" ht="16">
      <c r="A246">
        <f t="shared" si="3"/>
        <v>3</v>
      </c>
      <c r="B246" s="107">
        <v>12</v>
      </c>
      <c r="C246" s="108" t="s">
        <v>362</v>
      </c>
      <c r="D246" t="str">
        <f>INDEX('Funding Tables'!P:P,MATCH('Board Ventilation Strate-PY'!B246,'Funding Tables'!B:B,0))</f>
        <v>Toronto District School Board</v>
      </c>
    </row>
    <row r="247" spans="1:4" ht="16">
      <c r="A247">
        <f t="shared" si="3"/>
        <v>4</v>
      </c>
      <c r="B247" s="107">
        <v>12</v>
      </c>
      <c r="C247" s="108" t="s">
        <v>363</v>
      </c>
      <c r="D247" t="str">
        <f>INDEX('Funding Tables'!P:P,MATCH('Board Ventilation Strate-PY'!B247,'Funding Tables'!B:B,0))</f>
        <v>Toronto District School Board</v>
      </c>
    </row>
    <row r="248" spans="1:4" ht="16">
      <c r="A248">
        <f t="shared" si="3"/>
        <v>1</v>
      </c>
      <c r="B248" s="107" t="s">
        <v>364</v>
      </c>
      <c r="C248" s="108" t="s">
        <v>365</v>
      </c>
      <c r="D248" t="str">
        <f>INDEX('Funding Tables'!P:P,MATCH('Board Ventilation Strate-PY'!B248,'Funding Tables'!B:B,0))</f>
        <v>Kenora Catholic District School Board</v>
      </c>
    </row>
    <row r="249" spans="1:4" ht="16">
      <c r="A249">
        <f t="shared" si="3"/>
        <v>2</v>
      </c>
      <c r="B249" s="107" t="s">
        <v>364</v>
      </c>
      <c r="C249" s="108" t="s">
        <v>366</v>
      </c>
      <c r="D249" t="str">
        <f>INDEX('Funding Tables'!P:P,MATCH('Board Ventilation Strate-PY'!B249,'Funding Tables'!B:B,0))</f>
        <v>Kenora Catholic District School Board</v>
      </c>
    </row>
    <row r="250" spans="1:4" ht="16">
      <c r="A250">
        <f t="shared" si="3"/>
        <v>3</v>
      </c>
      <c r="B250" s="107" t="s">
        <v>364</v>
      </c>
      <c r="C250" s="108" t="s">
        <v>367</v>
      </c>
      <c r="D250" t="str">
        <f>INDEX('Funding Tables'!P:P,MATCH('Board Ventilation Strate-PY'!B250,'Funding Tables'!B:B,0))</f>
        <v>Kenora Catholic District School Board</v>
      </c>
    </row>
    <row r="251" spans="1:4" ht="16">
      <c r="A251">
        <f t="shared" si="3"/>
        <v>4</v>
      </c>
      <c r="B251" s="107" t="s">
        <v>364</v>
      </c>
      <c r="C251" s="108" t="s">
        <v>368</v>
      </c>
      <c r="D251" t="str">
        <f>INDEX('Funding Tables'!P:P,MATCH('Board Ventilation Strate-PY'!B251,'Funding Tables'!B:B,0))</f>
        <v>Kenora Catholic District School Board</v>
      </c>
    </row>
    <row r="252" spans="1:4" ht="32">
      <c r="A252">
        <f t="shared" si="3"/>
        <v>1</v>
      </c>
      <c r="B252" s="107">
        <v>40</v>
      </c>
      <c r="C252" s="108" t="s">
        <v>369</v>
      </c>
      <c r="D252" t="str">
        <f>INDEX('Funding Tables'!P:P,MATCH('Board Ventilation Strate-PY'!B252,'Funding Tables'!B:B,0))</f>
        <v>Toronto Catholic District School Board</v>
      </c>
    </row>
    <row r="253" spans="1:4" ht="32">
      <c r="A253">
        <f t="shared" si="3"/>
        <v>2</v>
      </c>
      <c r="B253" s="107">
        <v>40</v>
      </c>
      <c r="C253" s="108" t="s">
        <v>370</v>
      </c>
      <c r="D253" t="str">
        <f>INDEX('Funding Tables'!P:P,MATCH('Board Ventilation Strate-PY'!B253,'Funding Tables'!B:B,0))</f>
        <v>Toronto Catholic District School Board</v>
      </c>
    </row>
    <row r="254" spans="1:4" ht="32">
      <c r="A254">
        <f t="shared" si="3"/>
        <v>3</v>
      </c>
      <c r="B254" s="107">
        <v>40</v>
      </c>
      <c r="C254" s="108" t="s">
        <v>371</v>
      </c>
      <c r="D254" t="str">
        <f>INDEX('Funding Tables'!P:P,MATCH('Board Ventilation Strate-PY'!B254,'Funding Tables'!B:B,0))</f>
        <v>Toronto Catholic District School Board</v>
      </c>
    </row>
    <row r="255" spans="1:4" ht="32">
      <c r="A255">
        <f t="shared" si="3"/>
        <v>4</v>
      </c>
      <c r="B255" s="107">
        <v>40</v>
      </c>
      <c r="C255" s="108" t="s">
        <v>372</v>
      </c>
      <c r="D255" t="str">
        <f>INDEX('Funding Tables'!P:P,MATCH('Board Ventilation Strate-PY'!B255,'Funding Tables'!B:B,0))</f>
        <v>Toronto Catholic District School Board</v>
      </c>
    </row>
    <row r="256" spans="1:4" ht="16">
      <c r="A256">
        <f t="shared" si="3"/>
        <v>1</v>
      </c>
      <c r="B256" s="107">
        <v>55</v>
      </c>
      <c r="C256" s="108" t="s">
        <v>373</v>
      </c>
      <c r="D256" t="str">
        <f>INDEX('Funding Tables'!P:P,MATCH('Board Ventilation Strate-PY'!B256,'Funding Tables'!B:B,0))</f>
        <v>Algonquin and Lakeshore Catholic District School Board</v>
      </c>
    </row>
    <row r="257" spans="1:4" ht="16">
      <c r="A257">
        <f t="shared" si="3"/>
        <v>2</v>
      </c>
      <c r="B257" s="107">
        <v>55</v>
      </c>
      <c r="C257" s="108" t="s">
        <v>374</v>
      </c>
      <c r="D257" t="str">
        <f>INDEX('Funding Tables'!P:P,MATCH('Board Ventilation Strate-PY'!B257,'Funding Tables'!B:B,0))</f>
        <v>Algonquin and Lakeshore Catholic District School Board</v>
      </c>
    </row>
    <row r="258" spans="1:4" ht="16">
      <c r="A258">
        <f t="shared" si="3"/>
        <v>3</v>
      </c>
      <c r="B258" s="107">
        <v>55</v>
      </c>
      <c r="C258" s="108" t="s">
        <v>375</v>
      </c>
      <c r="D258" t="str">
        <f>INDEX('Funding Tables'!P:P,MATCH('Board Ventilation Strate-PY'!B258,'Funding Tables'!B:B,0))</f>
        <v>Algonquin and Lakeshore Catholic District School Board</v>
      </c>
    </row>
    <row r="259" spans="1:4" ht="32">
      <c r="A259">
        <f t="shared" si="3"/>
        <v>4</v>
      </c>
      <c r="B259" s="107">
        <v>55</v>
      </c>
      <c r="C259" s="108" t="s">
        <v>376</v>
      </c>
      <c r="D259" t="str">
        <f>INDEX('Funding Tables'!P:P,MATCH('Board Ventilation Strate-PY'!B259,'Funding Tables'!B:B,0))</f>
        <v>Algonquin and Lakeshore Catholic District School Board</v>
      </c>
    </row>
    <row r="260" spans="1:4" ht="16">
      <c r="A260">
        <f t="shared" ref="A260:A287" si="4">IF(B260=B259,A259+1,1)</f>
        <v>1</v>
      </c>
      <c r="B260" s="107">
        <v>102</v>
      </c>
      <c r="C260" s="108" t="s">
        <v>377</v>
      </c>
      <c r="D260" t="str">
        <f>INDEX('Funding Tables'!P:P,MATCH('Board Ventilation Strate-PY'!B260,'Funding Tables'!B:B,0))</f>
        <v>Moosonee District School Area Board</v>
      </c>
    </row>
    <row r="261" spans="1:4" ht="16">
      <c r="A261">
        <f t="shared" si="4"/>
        <v>2</v>
      </c>
      <c r="B261" s="107">
        <v>102</v>
      </c>
      <c r="C261" s="108" t="s">
        <v>274</v>
      </c>
      <c r="D261" t="str">
        <f>INDEX('Funding Tables'!P:P,MATCH('Board Ventilation Strate-PY'!B261,'Funding Tables'!B:B,0))</f>
        <v>Moosonee District School Area Board</v>
      </c>
    </row>
    <row r="262" spans="1:4" ht="16">
      <c r="A262">
        <f t="shared" si="4"/>
        <v>3</v>
      </c>
      <c r="B262" s="107">
        <v>102</v>
      </c>
      <c r="C262" s="108" t="s">
        <v>275</v>
      </c>
      <c r="D262" t="str">
        <f>INDEX('Funding Tables'!P:P,MATCH('Board Ventilation Strate-PY'!B262,'Funding Tables'!B:B,0))</f>
        <v>Moosonee District School Area Board</v>
      </c>
    </row>
    <row r="263" spans="1:4" ht="16">
      <c r="A263">
        <f t="shared" si="4"/>
        <v>4</v>
      </c>
      <c r="B263" s="107">
        <v>102</v>
      </c>
      <c r="C263" s="108" t="s">
        <v>378</v>
      </c>
      <c r="D263" t="str">
        <f>INDEX('Funding Tables'!P:P,MATCH('Board Ventilation Strate-PY'!B263,'Funding Tables'!B:B,0))</f>
        <v>Moosonee District School Area Board</v>
      </c>
    </row>
    <row r="264" spans="1:4" ht="32">
      <c r="A264">
        <f t="shared" si="4"/>
        <v>1</v>
      </c>
      <c r="B264" s="107">
        <v>20</v>
      </c>
      <c r="C264" s="108" t="s">
        <v>379</v>
      </c>
      <c r="D264" t="str">
        <f>INDEX('Funding Tables'!P:P,MATCH('Board Ventilation Strate-PY'!B264,'Funding Tables'!B:B,0))</f>
        <v>Halton District School Board</v>
      </c>
    </row>
    <row r="265" spans="1:4" ht="16">
      <c r="A265">
        <f t="shared" si="4"/>
        <v>2</v>
      </c>
      <c r="B265" s="107">
        <v>20</v>
      </c>
      <c r="C265" s="108" t="s">
        <v>380</v>
      </c>
      <c r="D265" t="str">
        <f>INDEX('Funding Tables'!P:P,MATCH('Board Ventilation Strate-PY'!B265,'Funding Tables'!B:B,0))</f>
        <v>Halton District School Board</v>
      </c>
    </row>
    <row r="266" spans="1:4" ht="16">
      <c r="A266">
        <f t="shared" si="4"/>
        <v>3</v>
      </c>
      <c r="B266" s="107">
        <v>20</v>
      </c>
      <c r="C266" s="108" t="s">
        <v>381</v>
      </c>
      <c r="D266" t="str">
        <f>INDEX('Funding Tables'!P:P,MATCH('Board Ventilation Strate-PY'!B266,'Funding Tables'!B:B,0))</f>
        <v>Halton District School Board</v>
      </c>
    </row>
    <row r="267" spans="1:4" ht="32">
      <c r="A267">
        <f t="shared" si="4"/>
        <v>4</v>
      </c>
      <c r="B267" s="107">
        <v>20</v>
      </c>
      <c r="C267" s="108" t="s">
        <v>382</v>
      </c>
      <c r="D267" t="str">
        <f>INDEX('Funding Tables'!P:P,MATCH('Board Ventilation Strate-PY'!B267,'Funding Tables'!B:B,0))</f>
        <v>Halton District School Board</v>
      </c>
    </row>
    <row r="268" spans="1:4" ht="16">
      <c r="A268">
        <f t="shared" si="4"/>
        <v>1</v>
      </c>
      <c r="B268" s="107">
        <v>4</v>
      </c>
      <c r="C268" s="108" t="s">
        <v>383</v>
      </c>
      <c r="D268" t="str">
        <f>INDEX('Funding Tables'!P:P,MATCH('Board Ventilation Strate-PY'!B268,'Funding Tables'!B:B,0))</f>
        <v>Near North District School Board</v>
      </c>
    </row>
    <row r="269" spans="1:4" ht="32">
      <c r="A269">
        <f t="shared" si="4"/>
        <v>2</v>
      </c>
      <c r="B269" s="107">
        <v>4</v>
      </c>
      <c r="C269" s="108" t="s">
        <v>384</v>
      </c>
      <c r="D269" t="str">
        <f>INDEX('Funding Tables'!P:P,MATCH('Board Ventilation Strate-PY'!B269,'Funding Tables'!B:B,0))</f>
        <v>Near North District School Board</v>
      </c>
    </row>
    <row r="270" spans="1:4" ht="32">
      <c r="A270">
        <f t="shared" si="4"/>
        <v>3</v>
      </c>
      <c r="B270" s="107">
        <v>4</v>
      </c>
      <c r="C270" s="108" t="s">
        <v>385</v>
      </c>
      <c r="D270" t="str">
        <f>INDEX('Funding Tables'!P:P,MATCH('Board Ventilation Strate-PY'!B270,'Funding Tables'!B:B,0))</f>
        <v>Near North District School Board</v>
      </c>
    </row>
    <row r="271" spans="1:4" ht="32">
      <c r="A271">
        <f t="shared" si="4"/>
        <v>4</v>
      </c>
      <c r="B271" s="107">
        <v>4</v>
      </c>
      <c r="C271" s="108" t="s">
        <v>386</v>
      </c>
      <c r="D271" t="str">
        <f>INDEX('Funding Tables'!P:P,MATCH('Board Ventilation Strate-PY'!B271,'Funding Tables'!B:B,0))</f>
        <v>Near North District School Board</v>
      </c>
    </row>
    <row r="272" spans="1:4" ht="16">
      <c r="A272">
        <f t="shared" si="4"/>
        <v>1</v>
      </c>
      <c r="B272" s="107" t="s">
        <v>387</v>
      </c>
      <c r="C272" s="108" t="s">
        <v>388</v>
      </c>
      <c r="D272" t="str">
        <f>INDEX('Funding Tables'!P:P,MATCH('Board Ventilation Strate-PY'!B272,'Funding Tables'!B:B,0))</f>
        <v>Superior-Greenstone District School Board</v>
      </c>
    </row>
    <row r="273" spans="1:4" ht="16">
      <c r="A273">
        <f t="shared" si="4"/>
        <v>2</v>
      </c>
      <c r="B273" s="107" t="s">
        <v>387</v>
      </c>
      <c r="C273" s="108" t="s">
        <v>389</v>
      </c>
      <c r="D273" t="str">
        <f>INDEX('Funding Tables'!P:P,MATCH('Board Ventilation Strate-PY'!B273,'Funding Tables'!B:B,0))</f>
        <v>Superior-Greenstone District School Board</v>
      </c>
    </row>
    <row r="274" spans="1:4" ht="16">
      <c r="A274">
        <f t="shared" si="4"/>
        <v>3</v>
      </c>
      <c r="B274" s="107" t="s">
        <v>387</v>
      </c>
      <c r="C274" s="108" t="s">
        <v>390</v>
      </c>
      <c r="D274" t="str">
        <f>INDEX('Funding Tables'!P:P,MATCH('Board Ventilation Strate-PY'!B274,'Funding Tables'!B:B,0))</f>
        <v>Superior-Greenstone District School Board</v>
      </c>
    </row>
    <row r="275" spans="1:4" ht="16">
      <c r="A275">
        <f t="shared" si="4"/>
        <v>4</v>
      </c>
      <c r="B275" s="107" t="s">
        <v>387</v>
      </c>
      <c r="C275" s="108" t="s">
        <v>391</v>
      </c>
      <c r="D275" t="str">
        <f>INDEX('Funding Tables'!P:P,MATCH('Board Ventilation Strate-PY'!B275,'Funding Tables'!B:B,0))</f>
        <v>Superior-Greenstone District School Board</v>
      </c>
    </row>
    <row r="276" spans="1:4" ht="16">
      <c r="A276">
        <f t="shared" si="4"/>
        <v>1</v>
      </c>
      <c r="B276" s="107">
        <v>62</v>
      </c>
      <c r="C276" s="108" t="s">
        <v>392</v>
      </c>
      <c r="D276" t="str">
        <f>INDEX('Funding Tables'!P:P,MATCH('Board Ventilation Strate-PY'!B276,'Funding Tables'!B:B,0))</f>
        <v>Conseil scolaire de district catholique des Aurores boréales</v>
      </c>
    </row>
    <row r="277" spans="1:4" ht="32">
      <c r="A277">
        <f t="shared" si="4"/>
        <v>2</v>
      </c>
      <c r="B277" s="107">
        <v>62</v>
      </c>
      <c r="C277" s="108" t="s">
        <v>393</v>
      </c>
      <c r="D277" t="str">
        <f>INDEX('Funding Tables'!P:P,MATCH('Board Ventilation Strate-PY'!B277,'Funding Tables'!B:B,0))</f>
        <v>Conseil scolaire de district catholique des Aurores boréales</v>
      </c>
    </row>
    <row r="278" spans="1:4" ht="32">
      <c r="A278">
        <f t="shared" si="4"/>
        <v>3</v>
      </c>
      <c r="B278" s="107">
        <v>62</v>
      </c>
      <c r="C278" s="108" t="s">
        <v>394</v>
      </c>
      <c r="D278" t="str">
        <f>INDEX('Funding Tables'!P:P,MATCH('Board Ventilation Strate-PY'!B278,'Funding Tables'!B:B,0))</f>
        <v>Conseil scolaire de district catholique des Aurores boréales</v>
      </c>
    </row>
    <row r="279" spans="1:4" ht="32">
      <c r="A279">
        <f t="shared" si="4"/>
        <v>4</v>
      </c>
      <c r="B279" s="107">
        <v>62</v>
      </c>
      <c r="C279" s="108" t="s">
        <v>395</v>
      </c>
      <c r="D279" t="str">
        <f>INDEX('Funding Tables'!P:P,MATCH('Board Ventilation Strate-PY'!B279,'Funding Tables'!B:B,0))</f>
        <v>Conseil scolaire de district catholique des Aurores boréales</v>
      </c>
    </row>
    <row r="280" spans="1:4" ht="16">
      <c r="A280">
        <f t="shared" si="4"/>
        <v>1</v>
      </c>
      <c r="B280" s="107">
        <v>7</v>
      </c>
      <c r="C280" s="108" t="s">
        <v>396</v>
      </c>
      <c r="D280" t="str">
        <f>INDEX('Funding Tables'!P:P,MATCH('Board Ventilation Strate-PY'!B280,'Funding Tables'!B:B,0))</f>
        <v>Bluewater District School Board</v>
      </c>
    </row>
    <row r="281" spans="1:4" ht="16">
      <c r="A281">
        <f t="shared" si="4"/>
        <v>2</v>
      </c>
      <c r="B281" s="107">
        <v>7</v>
      </c>
      <c r="C281" s="108" t="s">
        <v>397</v>
      </c>
      <c r="D281" t="str">
        <f>INDEX('Funding Tables'!P:P,MATCH('Board Ventilation Strate-PY'!B281,'Funding Tables'!B:B,0))</f>
        <v>Bluewater District School Board</v>
      </c>
    </row>
    <row r="282" spans="1:4" ht="16">
      <c r="A282">
        <f t="shared" si="4"/>
        <v>3</v>
      </c>
      <c r="B282" s="107">
        <v>7</v>
      </c>
      <c r="C282" s="108" t="s">
        <v>398</v>
      </c>
      <c r="D282" t="str">
        <f>INDEX('Funding Tables'!P:P,MATCH('Board Ventilation Strate-PY'!B282,'Funding Tables'!B:B,0))</f>
        <v>Bluewater District School Board</v>
      </c>
    </row>
    <row r="283" spans="1:4" ht="16">
      <c r="A283">
        <f t="shared" si="4"/>
        <v>4</v>
      </c>
      <c r="B283" s="107">
        <v>7</v>
      </c>
      <c r="C283" s="108" t="s">
        <v>399</v>
      </c>
      <c r="D283" t="str">
        <f>INDEX('Funding Tables'!P:P,MATCH('Board Ventilation Strate-PY'!B283,'Funding Tables'!B:B,0))</f>
        <v>Bluewater District School Board</v>
      </c>
    </row>
    <row r="284" spans="1:4" ht="16">
      <c r="A284">
        <f t="shared" si="4"/>
        <v>1</v>
      </c>
      <c r="B284" s="107">
        <v>101</v>
      </c>
      <c r="C284" s="108" t="s">
        <v>400</v>
      </c>
      <c r="D284" t="str">
        <f>INDEX('Funding Tables'!P:P,MATCH('Board Ventilation Strate-PY'!B284,'Funding Tables'!B:B,0))</f>
        <v>Moose Factory Island District School Area Board</v>
      </c>
    </row>
    <row r="285" spans="1:4" ht="16">
      <c r="A285">
        <f t="shared" si="4"/>
        <v>2</v>
      </c>
      <c r="B285" s="107">
        <v>101</v>
      </c>
      <c r="C285" s="108" t="s">
        <v>401</v>
      </c>
      <c r="D285" t="str">
        <f>INDEX('Funding Tables'!P:P,MATCH('Board Ventilation Strate-PY'!B285,'Funding Tables'!B:B,0))</f>
        <v>Moose Factory Island District School Area Board</v>
      </c>
    </row>
    <row r="286" spans="1:4" ht="16">
      <c r="A286">
        <f t="shared" si="4"/>
        <v>3</v>
      </c>
      <c r="B286" s="107">
        <v>101</v>
      </c>
      <c r="C286" s="108" t="s">
        <v>402</v>
      </c>
      <c r="D286" t="str">
        <f>INDEX('Funding Tables'!P:P,MATCH('Board Ventilation Strate-PY'!B286,'Funding Tables'!B:B,0))</f>
        <v>Moose Factory Island District School Area Board</v>
      </c>
    </row>
    <row r="287" spans="1:4" ht="16">
      <c r="A287">
        <f t="shared" si="4"/>
        <v>4</v>
      </c>
      <c r="B287" s="107">
        <v>101</v>
      </c>
      <c r="C287" s="108" t="s">
        <v>403</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baseColWidth="10" defaultColWidth="8.83203125" defaultRowHeight="15"/>
  <cols>
    <col min="2" max="2" width="17.5" style="12" customWidth="1"/>
    <col min="3" max="3" width="35" customWidth="1"/>
    <col min="4" max="4" width="13.5" customWidth="1"/>
    <col min="5" max="5" width="14.1640625" customWidth="1"/>
    <col min="6" max="9" width="8.5" customWidth="1"/>
    <col min="10" max="10" width="17.1640625" customWidth="1"/>
    <col min="11" max="11" width="13.5" customWidth="1"/>
    <col min="13" max="13" width="13.83203125" customWidth="1"/>
    <col min="14" max="14" width="14.5" customWidth="1"/>
    <col min="15" max="15" width="14.1640625" customWidth="1"/>
    <col min="16" max="16" width="38.83203125" customWidth="1"/>
    <col min="17" max="17" width="17.5" customWidth="1"/>
    <col min="18" max="18" width="13.1640625" customWidth="1"/>
    <col min="19" max="19" width="15.83203125" customWidth="1"/>
    <col min="20" max="20" width="18.83203125" customWidth="1"/>
    <col min="21" max="23" width="18.5" customWidth="1"/>
    <col min="24" max="24" width="11.83203125" customWidth="1"/>
    <col min="25" max="25" width="19.1640625" customWidth="1"/>
    <col min="29" max="33" width="9.1640625" customWidth="1"/>
    <col min="34" max="34" width="57.5" customWidth="1"/>
    <col min="35" max="35" width="19.5" customWidth="1"/>
  </cols>
  <sheetData>
    <row r="1" spans="1:34" ht="16">
      <c r="A1" s="41" t="s">
        <v>404</v>
      </c>
      <c r="C1" s="13" t="s">
        <v>405</v>
      </c>
      <c r="D1" s="200" t="s">
        <v>406</v>
      </c>
      <c r="E1" s="200"/>
      <c r="F1" s="201" t="s">
        <v>407</v>
      </c>
      <c r="G1" s="201"/>
      <c r="P1" s="13" t="s">
        <v>405</v>
      </c>
      <c r="Q1" s="44"/>
      <c r="R1" s="44"/>
      <c r="S1" s="44"/>
      <c r="T1" s="44"/>
      <c r="U1" s="44"/>
      <c r="V1" t="s">
        <v>408</v>
      </c>
    </row>
    <row r="2" spans="1:34" ht="48">
      <c r="A2" t="s">
        <v>107</v>
      </c>
      <c r="B2" s="12" t="s">
        <v>409</v>
      </c>
      <c r="C2" t="s">
        <v>410</v>
      </c>
      <c r="D2" s="13" t="s">
        <v>411</v>
      </c>
      <c r="E2" s="13" t="s">
        <v>412</v>
      </c>
      <c r="F2" s="13" t="s">
        <v>411</v>
      </c>
      <c r="G2" s="13" t="s">
        <v>412</v>
      </c>
      <c r="H2" s="13" t="s">
        <v>413</v>
      </c>
      <c r="I2" s="13" t="s">
        <v>414</v>
      </c>
      <c r="J2" s="13" t="s">
        <v>415</v>
      </c>
      <c r="K2" s="13" t="s">
        <v>416</v>
      </c>
      <c r="L2" s="13" t="s">
        <v>417</v>
      </c>
      <c r="M2" s="13" t="s">
        <v>418</v>
      </c>
      <c r="N2" s="13" t="s">
        <v>419</v>
      </c>
      <c r="O2" s="17" t="s">
        <v>420</v>
      </c>
      <c r="P2" t="s">
        <v>410</v>
      </c>
      <c r="Q2" s="44" t="s">
        <v>421</v>
      </c>
      <c r="R2" s="44" t="s">
        <v>422</v>
      </c>
      <c r="S2" s="45" t="s">
        <v>423</v>
      </c>
      <c r="T2" s="45" t="s">
        <v>424</v>
      </c>
      <c r="U2" s="45" t="s">
        <v>425</v>
      </c>
      <c r="V2" s="46" t="s">
        <v>44</v>
      </c>
      <c r="W2" s="46" t="s">
        <v>44</v>
      </c>
      <c r="X2" s="46" t="s">
        <v>45</v>
      </c>
      <c r="Y2" s="46" t="s">
        <v>46</v>
      </c>
      <c r="Z2" s="66"/>
      <c r="AA2" s="66"/>
      <c r="AB2" s="66"/>
      <c r="AH2" s="53" t="s">
        <v>426</v>
      </c>
    </row>
    <row r="3" spans="1:34">
      <c r="A3">
        <v>1</v>
      </c>
      <c r="B3" s="12">
        <v>1</v>
      </c>
      <c r="C3" t="s">
        <v>427</v>
      </c>
      <c r="D3" s="14"/>
      <c r="E3" s="14"/>
      <c r="F3" s="14"/>
      <c r="G3" s="14"/>
      <c r="H3" s="14"/>
      <c r="I3" s="14"/>
      <c r="J3" s="14"/>
      <c r="K3" s="47" t="str">
        <f>IF($C3='4. Board Level Worksheet'!$C$5,'4. Board Level Worksheet'!$C$18,"")</f>
        <v/>
      </c>
      <c r="L3" s="47" t="str">
        <f>IF($C3='4. Board Level Worksheet'!$C$5,'4. Board Level Worksheet'!$C$19,"")</f>
        <v/>
      </c>
      <c r="M3" s="49" t="str">
        <f>IF($C3='4. Board Level Worksheet'!$C$5,'4. Board Level Worksheet'!$C$21,"")</f>
        <v/>
      </c>
      <c r="N3" s="49" t="str">
        <f>IF($C3='4. Board Level Worksheet'!$C$5,'4. Board Level Worksheet'!$C$28,"")</f>
        <v/>
      </c>
      <c r="O3" s="49"/>
      <c r="P3" t="s">
        <v>427</v>
      </c>
      <c r="Q3" s="49">
        <v>293100</v>
      </c>
      <c r="R3" s="49">
        <v>293100</v>
      </c>
      <c r="S3" s="49">
        <v>161908</v>
      </c>
      <c r="T3" s="49">
        <v>18000</v>
      </c>
      <c r="U3" s="49">
        <v>109</v>
      </c>
      <c r="V3" s="122">
        <v>129160.54469351232</v>
      </c>
      <c r="W3" s="122">
        <f>ROUND(V3,0)</f>
        <v>129161</v>
      </c>
      <c r="X3" s="49">
        <v>268398</v>
      </c>
      <c r="Y3" s="49">
        <v>193307</v>
      </c>
      <c r="Z3" s="48"/>
      <c r="AA3" s="48"/>
      <c r="AB3" s="48"/>
      <c r="AH3" s="52" t="s">
        <v>64</v>
      </c>
    </row>
    <row r="4" spans="1:34">
      <c r="A4">
        <v>2</v>
      </c>
      <c r="B4" s="12">
        <v>2</v>
      </c>
      <c r="C4" t="s">
        <v>428</v>
      </c>
      <c r="D4" s="14"/>
      <c r="E4" s="14"/>
      <c r="F4" s="14"/>
      <c r="G4" s="14"/>
      <c r="H4" s="14"/>
      <c r="I4" s="14"/>
      <c r="J4" s="14"/>
      <c r="K4" s="47" t="str">
        <f>IF($C4='4. Board Level Worksheet'!$C$5,'4. Board Level Worksheet'!$C$18,"")</f>
        <v/>
      </c>
      <c r="L4" s="47" t="str">
        <f>IF($C4='4. Board Level Worksheet'!$C$5,'4. Board Level Worksheet'!$C$19,"")</f>
        <v/>
      </c>
      <c r="M4" s="49" t="str">
        <f>IF($C4='4. Board Level Worksheet'!$C$5,'4. Board Level Worksheet'!$C$21,"")</f>
        <v/>
      </c>
      <c r="N4" s="49" t="str">
        <f>IF($C4='4. Board Level Worksheet'!$C$5,'4. Board Level Worksheet'!$C$28,"")</f>
        <v/>
      </c>
      <c r="O4" s="49" t="str">
        <f>IF($C4='4. Board Level Worksheet'!$C$5,'4. Board Level Worksheet'!#REF!,"")</f>
        <v/>
      </c>
      <c r="P4" t="s">
        <v>428</v>
      </c>
      <c r="Q4" s="49">
        <v>416400</v>
      </c>
      <c r="R4" s="49">
        <v>416400</v>
      </c>
      <c r="S4" s="49">
        <v>178138</v>
      </c>
      <c r="T4" s="49">
        <v>28000</v>
      </c>
      <c r="U4" s="49">
        <v>132</v>
      </c>
      <c r="V4" s="122">
        <v>155381.10639821031</v>
      </c>
      <c r="W4" s="122">
        <f t="shared" ref="W4:W67" si="0">ROUND(V4,0)</f>
        <v>155381</v>
      </c>
      <c r="X4" s="49">
        <v>323016</v>
      </c>
      <c r="Y4" s="49">
        <v>227876</v>
      </c>
      <c r="Z4" s="48"/>
      <c r="AA4" s="48"/>
      <c r="AB4" s="48"/>
      <c r="AH4" s="52" t="s">
        <v>102</v>
      </c>
    </row>
    <row r="5" spans="1:34">
      <c r="A5">
        <v>3</v>
      </c>
      <c r="B5" s="12">
        <v>3</v>
      </c>
      <c r="C5" t="s">
        <v>429</v>
      </c>
      <c r="D5" s="14"/>
      <c r="E5" s="14"/>
      <c r="F5" s="14"/>
      <c r="G5" s="14"/>
      <c r="H5" s="14"/>
      <c r="I5" s="14"/>
      <c r="J5" s="14"/>
      <c r="K5" s="47" t="str">
        <f>IF($C5='4. Board Level Worksheet'!$C$5,'4. Board Level Worksheet'!$C$18,"")</f>
        <v/>
      </c>
      <c r="L5" s="47" t="str">
        <f>IF($C5='4. Board Level Worksheet'!$C$5,'4. Board Level Worksheet'!$C$19,"")</f>
        <v/>
      </c>
      <c r="M5" s="49" t="str">
        <f>IF($C5='4. Board Level Worksheet'!$C$5,'4. Board Level Worksheet'!$C$21,"")</f>
        <v/>
      </c>
      <c r="N5" s="49" t="str">
        <f>IF($C5='4. Board Level Worksheet'!$C$5,'4. Board Level Worksheet'!$C$28,"")</f>
        <v/>
      </c>
      <c r="O5" s="49" t="str">
        <f>IF($C5='4. Board Level Worksheet'!$C$5,'4. Board Level Worksheet'!#REF!,"")</f>
        <v/>
      </c>
      <c r="P5" t="s">
        <v>429</v>
      </c>
      <c r="Q5" s="49">
        <v>449100</v>
      </c>
      <c r="R5" s="49">
        <v>449100</v>
      </c>
      <c r="S5" s="49">
        <v>208436</v>
      </c>
      <c r="T5" s="49">
        <v>34000</v>
      </c>
      <c r="U5" s="49">
        <v>900</v>
      </c>
      <c r="V5" s="122">
        <v>271916.93619686802</v>
      </c>
      <c r="W5" s="122">
        <f t="shared" si="0"/>
        <v>271917</v>
      </c>
      <c r="X5" s="49">
        <v>510593</v>
      </c>
      <c r="Y5" s="49">
        <v>327370</v>
      </c>
      <c r="Z5" s="48"/>
      <c r="AA5" s="48"/>
      <c r="AB5" s="48"/>
      <c r="AH5" s="52" t="s">
        <v>73</v>
      </c>
    </row>
    <row r="6" spans="1:34">
      <c r="A6">
        <v>4</v>
      </c>
      <c r="B6" s="12">
        <v>4</v>
      </c>
      <c r="C6" t="s">
        <v>430</v>
      </c>
      <c r="D6" s="14"/>
      <c r="E6" s="14"/>
      <c r="F6" s="14"/>
      <c r="G6" s="14"/>
      <c r="H6" s="14"/>
      <c r="I6" s="14"/>
      <c r="J6" s="14"/>
      <c r="K6" s="47" t="str">
        <f>IF($C6='4. Board Level Worksheet'!$C$5,'4. Board Level Worksheet'!$C$18,"")</f>
        <v/>
      </c>
      <c r="L6" s="47" t="str">
        <f>IF($C6='4. Board Level Worksheet'!$C$5,'4. Board Level Worksheet'!$C$19,"")</f>
        <v/>
      </c>
      <c r="M6" s="49" t="str">
        <f>IF($C6='4. Board Level Worksheet'!$C$5,'4. Board Level Worksheet'!$C$21,"")</f>
        <v/>
      </c>
      <c r="N6" s="49" t="str">
        <f>IF($C6='4. Board Level Worksheet'!$C$5,'4. Board Level Worksheet'!$C$28,"")</f>
        <v/>
      </c>
      <c r="O6" s="49" t="str">
        <f>IF($C6='4. Board Level Worksheet'!$C$5,'4. Board Level Worksheet'!#REF!,"")</f>
        <v/>
      </c>
      <c r="P6" t="s">
        <v>430</v>
      </c>
      <c r="Q6" s="49">
        <v>356200</v>
      </c>
      <c r="R6" s="49">
        <v>356200</v>
      </c>
      <c r="S6" s="49">
        <v>172157</v>
      </c>
      <c r="T6" s="49">
        <v>3000</v>
      </c>
      <c r="U6" s="49">
        <v>181</v>
      </c>
      <c r="V6" s="122">
        <v>226273.73619239376</v>
      </c>
      <c r="W6" s="122">
        <f t="shared" si="0"/>
        <v>226274</v>
      </c>
      <c r="X6" s="49">
        <v>411489</v>
      </c>
      <c r="Y6" s="49">
        <v>282901</v>
      </c>
      <c r="Z6" s="48"/>
      <c r="AA6" s="48"/>
      <c r="AB6" s="48"/>
    </row>
    <row r="7" spans="1:34">
      <c r="A7">
        <v>5</v>
      </c>
      <c r="B7" s="12" t="s">
        <v>431</v>
      </c>
      <c r="C7" t="s">
        <v>432</v>
      </c>
      <c r="D7" s="14"/>
      <c r="E7" s="14"/>
      <c r="F7" s="14"/>
      <c r="G7" s="14"/>
      <c r="H7" s="14"/>
      <c r="I7" s="14"/>
      <c r="J7" s="14"/>
      <c r="K7" s="47" t="str">
        <f>IF($C7='4. Board Level Worksheet'!$C$5,'4. Board Level Worksheet'!$C$18,"")</f>
        <v/>
      </c>
      <c r="L7" s="47" t="str">
        <f>IF($C7='4. Board Level Worksheet'!$C$5,'4. Board Level Worksheet'!$C$19,"")</f>
        <v/>
      </c>
      <c r="M7" s="49" t="str">
        <f>IF($C7='4. Board Level Worksheet'!$C$5,'4. Board Level Worksheet'!$C$21,"")</f>
        <v/>
      </c>
      <c r="N7" s="49" t="str">
        <f>IF($C7='4. Board Level Worksheet'!$C$5,'4. Board Level Worksheet'!$C$28,"")</f>
        <v/>
      </c>
      <c r="O7" s="49" t="str">
        <f>IF($C7='4. Board Level Worksheet'!$C$5,'4. Board Level Worksheet'!#REF!,"")</f>
        <v/>
      </c>
      <c r="P7" t="s">
        <v>432</v>
      </c>
      <c r="Q7" s="49">
        <v>170900</v>
      </c>
      <c r="R7" s="49">
        <v>170900</v>
      </c>
      <c r="S7" s="49">
        <v>101339</v>
      </c>
      <c r="T7" s="49">
        <v>13000</v>
      </c>
      <c r="U7" s="49">
        <v>23</v>
      </c>
      <c r="V7" s="122">
        <v>41758.672344519022</v>
      </c>
      <c r="W7" s="122">
        <f t="shared" si="0"/>
        <v>41759</v>
      </c>
      <c r="X7" s="49">
        <v>107495</v>
      </c>
      <c r="Y7" s="49">
        <v>87815</v>
      </c>
      <c r="Z7" s="48"/>
      <c r="AA7" s="48"/>
      <c r="AB7" s="48"/>
    </row>
    <row r="8" spans="1:34">
      <c r="A8">
        <v>6</v>
      </c>
      <c r="B8" s="12" t="s">
        <v>155</v>
      </c>
      <c r="C8" t="s">
        <v>433</v>
      </c>
      <c r="D8" s="14"/>
      <c r="E8" s="14"/>
      <c r="F8" s="14"/>
      <c r="G8" s="14"/>
      <c r="H8" s="14"/>
      <c r="I8" s="14"/>
      <c r="J8" s="14"/>
      <c r="K8" s="47" t="str">
        <f>IF($C8='4. Board Level Worksheet'!$C$5,'4. Board Level Worksheet'!$C$18,"")</f>
        <v/>
      </c>
      <c r="L8" s="47" t="str">
        <f>IF($C8='4. Board Level Worksheet'!$C$5,'4. Board Level Worksheet'!$C$19,"")</f>
        <v/>
      </c>
      <c r="M8" s="49" t="str">
        <f>IF($C8='4. Board Level Worksheet'!$C$5,'4. Board Level Worksheet'!$C$21,"")</f>
        <v/>
      </c>
      <c r="N8" s="49" t="str">
        <f>IF($C8='4. Board Level Worksheet'!$C$5,'4. Board Level Worksheet'!$C$28,"")</f>
        <v/>
      </c>
      <c r="O8" s="49" t="str">
        <f>IF($C8='4. Board Level Worksheet'!$C$5,'4. Board Level Worksheet'!#REF!,"")</f>
        <v/>
      </c>
      <c r="P8" t="s">
        <v>433</v>
      </c>
      <c r="Q8" s="49">
        <v>111400</v>
      </c>
      <c r="R8" s="49">
        <v>111400</v>
      </c>
      <c r="S8" s="49">
        <v>51128</v>
      </c>
      <c r="T8" s="49">
        <v>8000</v>
      </c>
      <c r="U8" s="49">
        <v>19</v>
      </c>
      <c r="V8" s="122">
        <v>33989.617024608502</v>
      </c>
      <c r="W8" s="122">
        <f t="shared" si="0"/>
        <v>33990</v>
      </c>
      <c r="X8" s="49">
        <v>85994</v>
      </c>
      <c r="Y8" s="49">
        <v>68688</v>
      </c>
      <c r="Z8" s="48"/>
      <c r="AA8" s="48"/>
      <c r="AB8" s="48"/>
    </row>
    <row r="9" spans="1:34">
      <c r="A9">
        <v>7</v>
      </c>
      <c r="B9" s="12" t="s">
        <v>268</v>
      </c>
      <c r="C9" t="s">
        <v>434</v>
      </c>
      <c r="D9" s="14"/>
      <c r="E9" s="14"/>
      <c r="F9" s="14"/>
      <c r="G9" s="14"/>
      <c r="H9" s="14"/>
      <c r="I9" s="14"/>
      <c r="J9" s="14"/>
      <c r="K9" s="47" t="str">
        <f>IF($C9='4. Board Level Worksheet'!$C$5,'4. Board Level Worksheet'!$C$18,"")</f>
        <v/>
      </c>
      <c r="L9" s="47" t="str">
        <f>IF($C9='4. Board Level Worksheet'!$C$5,'4. Board Level Worksheet'!$C$19,"")</f>
        <v/>
      </c>
      <c r="M9" s="49" t="str">
        <f>IF($C9='4. Board Level Worksheet'!$C$5,'4. Board Level Worksheet'!$C$21,"")</f>
        <v/>
      </c>
      <c r="N9" s="49" t="str">
        <f>IF($C9='4. Board Level Worksheet'!$C$5,'4. Board Level Worksheet'!$C$28,"")</f>
        <v/>
      </c>
      <c r="O9" s="49" t="str">
        <f>IF($C9='4. Board Level Worksheet'!$C$5,'4. Board Level Worksheet'!#REF!,"")</f>
        <v/>
      </c>
      <c r="P9" t="s">
        <v>434</v>
      </c>
      <c r="Q9" s="49">
        <v>293800</v>
      </c>
      <c r="R9" s="49">
        <v>293800</v>
      </c>
      <c r="S9" s="49">
        <v>122324</v>
      </c>
      <c r="T9" s="49">
        <v>20000</v>
      </c>
      <c r="U9" s="49">
        <v>26</v>
      </c>
      <c r="V9" s="122">
        <v>47585.463834451904</v>
      </c>
      <c r="W9" s="122">
        <f t="shared" si="0"/>
        <v>47585</v>
      </c>
      <c r="X9" s="49">
        <v>164466</v>
      </c>
      <c r="Y9" s="49">
        <v>129906</v>
      </c>
      <c r="Z9" s="48"/>
      <c r="AA9" s="48"/>
      <c r="AB9" s="48"/>
    </row>
    <row r="10" spans="1:34">
      <c r="A10">
        <v>8</v>
      </c>
      <c r="B10" s="12" t="s">
        <v>387</v>
      </c>
      <c r="C10" t="s">
        <v>435</v>
      </c>
      <c r="D10" s="14"/>
      <c r="E10" s="14"/>
      <c r="F10" s="14"/>
      <c r="G10" s="14"/>
      <c r="H10" s="14"/>
      <c r="I10" s="14"/>
      <c r="J10" s="14"/>
      <c r="K10" s="47" t="str">
        <f>IF($C10='4. Board Level Worksheet'!$C$5,'4. Board Level Worksheet'!$C$18,"")</f>
        <v/>
      </c>
      <c r="L10" s="47" t="str">
        <f>IF($C10='4. Board Level Worksheet'!$C$5,'4. Board Level Worksheet'!$C$19,"")</f>
        <v/>
      </c>
      <c r="M10" s="49" t="str">
        <f>IF($C10='4. Board Level Worksheet'!$C$5,'4. Board Level Worksheet'!$C$21,"")</f>
        <v/>
      </c>
      <c r="N10" s="49" t="str">
        <f>IF($C10='4. Board Level Worksheet'!$C$5,'4. Board Level Worksheet'!$C$28,"")</f>
        <v/>
      </c>
      <c r="O10" s="49" t="str">
        <f>IF($C10='4. Board Level Worksheet'!$C$5,'4. Board Level Worksheet'!#REF!,"")</f>
        <v/>
      </c>
      <c r="P10" t="s">
        <v>435</v>
      </c>
      <c r="Q10" s="49">
        <v>148200</v>
      </c>
      <c r="R10" s="49">
        <v>148200</v>
      </c>
      <c r="S10" s="49">
        <v>62121</v>
      </c>
      <c r="T10" s="49">
        <v>6000</v>
      </c>
      <c r="U10" s="49">
        <v>10</v>
      </c>
      <c r="V10" s="122">
        <v>26220.56170469799</v>
      </c>
      <c r="W10" s="122">
        <f t="shared" si="0"/>
        <v>26221</v>
      </c>
      <c r="X10" s="49">
        <v>89867</v>
      </c>
      <c r="Y10" s="49">
        <v>68731</v>
      </c>
      <c r="Z10" s="48"/>
      <c r="AA10" s="48"/>
      <c r="AB10" s="48"/>
    </row>
    <row r="11" spans="1:34">
      <c r="A11">
        <v>9</v>
      </c>
      <c r="B11" s="12">
        <v>7</v>
      </c>
      <c r="C11" t="s">
        <v>436</v>
      </c>
      <c r="D11" s="14"/>
      <c r="E11" s="14"/>
      <c r="F11" s="14"/>
      <c r="G11" s="14"/>
      <c r="H11" s="14"/>
      <c r="I11" s="14"/>
      <c r="J11" s="14"/>
      <c r="K11" s="47" t="str">
        <f>IF($C11='4. Board Level Worksheet'!$C$5,'4. Board Level Worksheet'!$C$18,"")</f>
        <v/>
      </c>
      <c r="L11" s="47" t="str">
        <f>IF($C11='4. Board Level Worksheet'!$C$5,'4. Board Level Worksheet'!$C$19,"")</f>
        <v/>
      </c>
      <c r="M11" s="49" t="str">
        <f>IF($C11='4. Board Level Worksheet'!$C$5,'4. Board Level Worksheet'!$C$21,"")</f>
        <v/>
      </c>
      <c r="N11" s="49" t="str">
        <f>IF($C11='4. Board Level Worksheet'!$C$5,'4. Board Level Worksheet'!$C$28,"")</f>
        <v/>
      </c>
      <c r="O11" s="49" t="str">
        <f>IF($C11='4. Board Level Worksheet'!$C$5,'4. Board Level Worksheet'!#REF!,"")</f>
        <v/>
      </c>
      <c r="P11" t="s">
        <v>436</v>
      </c>
      <c r="Q11" s="49">
        <v>452800</v>
      </c>
      <c r="R11" s="49">
        <v>452800</v>
      </c>
      <c r="S11" s="49">
        <v>264305</v>
      </c>
      <c r="T11" s="49">
        <v>45000</v>
      </c>
      <c r="U11" s="49">
        <v>103</v>
      </c>
      <c r="V11" s="122">
        <v>131102.80852348995</v>
      </c>
      <c r="W11" s="122">
        <f t="shared" si="0"/>
        <v>131103</v>
      </c>
      <c r="X11" s="49">
        <v>266574</v>
      </c>
      <c r="Y11" s="49">
        <v>207518</v>
      </c>
      <c r="Z11" s="48"/>
      <c r="AA11" s="48"/>
      <c r="AB11" s="48"/>
    </row>
    <row r="12" spans="1:34">
      <c r="A12">
        <v>10</v>
      </c>
      <c r="B12" s="12">
        <v>8</v>
      </c>
      <c r="C12" t="s">
        <v>437</v>
      </c>
      <c r="D12" s="14"/>
      <c r="E12" s="14"/>
      <c r="F12" s="14"/>
      <c r="G12" s="14"/>
      <c r="H12" s="14"/>
      <c r="I12" s="14"/>
      <c r="J12" s="14"/>
      <c r="K12" s="47" t="str">
        <f>IF($C12='4. Board Level Worksheet'!$C$5,'4. Board Level Worksheet'!$C$18,"")</f>
        <v/>
      </c>
      <c r="L12" s="47" t="str">
        <f>IF($C12='4. Board Level Worksheet'!$C$5,'4. Board Level Worksheet'!$C$19,"")</f>
        <v/>
      </c>
      <c r="M12" s="49" t="str">
        <f>IF($C12='4. Board Level Worksheet'!$C$5,'4. Board Level Worksheet'!$C$21,"")</f>
        <v/>
      </c>
      <c r="N12" s="49" t="str">
        <f>IF($C12='4. Board Level Worksheet'!$C$5,'4. Board Level Worksheet'!$C$28,"")</f>
        <v/>
      </c>
      <c r="O12" s="49" t="str">
        <f>IF($C12='4. Board Level Worksheet'!$C$5,'4. Board Level Worksheet'!#REF!,"")</f>
        <v/>
      </c>
      <c r="P12" t="s">
        <v>437</v>
      </c>
      <c r="Q12" s="49">
        <v>402900</v>
      </c>
      <c r="R12" s="49">
        <v>402900</v>
      </c>
      <c r="S12" s="49">
        <v>256236.00000000003</v>
      </c>
      <c r="T12" s="49">
        <v>34000</v>
      </c>
      <c r="U12" s="49">
        <v>62</v>
      </c>
      <c r="V12" s="122">
        <v>93228.663838926179</v>
      </c>
      <c r="W12" s="122">
        <f t="shared" si="0"/>
        <v>93229</v>
      </c>
      <c r="X12" s="49">
        <v>237936</v>
      </c>
      <c r="Y12" s="49">
        <v>186714</v>
      </c>
      <c r="Z12" s="48"/>
      <c r="AA12" s="48"/>
      <c r="AB12" s="48"/>
    </row>
    <row r="13" spans="1:34">
      <c r="A13">
        <v>11</v>
      </c>
      <c r="B13" s="12">
        <v>9</v>
      </c>
      <c r="C13" t="s">
        <v>438</v>
      </c>
      <c r="D13" s="14"/>
      <c r="E13" s="14"/>
      <c r="F13" s="14"/>
      <c r="G13" s="14"/>
      <c r="H13" s="14"/>
      <c r="I13" s="14"/>
      <c r="J13" s="14"/>
      <c r="K13" s="47" t="str">
        <f>IF($C13='4. Board Level Worksheet'!$C$5,'4. Board Level Worksheet'!$C$18,"")</f>
        <v/>
      </c>
      <c r="L13" s="47" t="str">
        <f>IF($C13='4. Board Level Worksheet'!$C$5,'4. Board Level Worksheet'!$C$19,"")</f>
        <v/>
      </c>
      <c r="M13" s="49" t="str">
        <f>IF($C13='4. Board Level Worksheet'!$C$5,'4. Board Level Worksheet'!$C$21,"")</f>
        <v/>
      </c>
      <c r="N13" s="49" t="str">
        <f>IF($C13='4. Board Level Worksheet'!$C$5,'4. Board Level Worksheet'!$C$28,"")</f>
        <v/>
      </c>
      <c r="O13" s="49" t="str">
        <f>IF($C13='4. Board Level Worksheet'!$C$5,'4. Board Level Worksheet'!#REF!,"")</f>
        <v/>
      </c>
      <c r="P13" t="s">
        <v>438</v>
      </c>
      <c r="Q13" s="49">
        <v>846400</v>
      </c>
      <c r="R13" s="49">
        <v>846400</v>
      </c>
      <c r="S13" s="49">
        <v>483008</v>
      </c>
      <c r="T13" s="49">
        <v>72000</v>
      </c>
      <c r="U13" s="49">
        <v>491</v>
      </c>
      <c r="V13" s="122">
        <v>519555.57451901573</v>
      </c>
      <c r="W13" s="122">
        <f t="shared" si="0"/>
        <v>519556</v>
      </c>
      <c r="X13" s="49">
        <v>604347</v>
      </c>
      <c r="Y13" s="49">
        <v>436073</v>
      </c>
      <c r="Z13" s="48"/>
      <c r="AA13" s="48"/>
      <c r="AB13" s="48"/>
    </row>
    <row r="14" spans="1:34">
      <c r="A14">
        <v>12</v>
      </c>
      <c r="B14" s="12">
        <v>10</v>
      </c>
      <c r="C14" t="s">
        <v>439</v>
      </c>
      <c r="D14" s="14"/>
      <c r="E14" s="14"/>
      <c r="F14" s="14"/>
      <c r="G14" s="14"/>
      <c r="H14" s="14"/>
      <c r="I14" s="14"/>
      <c r="J14" s="14"/>
      <c r="K14" s="47" t="str">
        <f>IF($C14='4. Board Level Worksheet'!$C$5,'4. Board Level Worksheet'!$C$18,"")</f>
        <v/>
      </c>
      <c r="L14" s="47" t="str">
        <f>IF($C14='4. Board Level Worksheet'!$C$5,'4. Board Level Worksheet'!$C$19,"")</f>
        <v/>
      </c>
      <c r="M14" s="49" t="str">
        <f>IF($C14='4. Board Level Worksheet'!$C$5,'4. Board Level Worksheet'!$C$21,"")</f>
        <v/>
      </c>
      <c r="N14" s="49" t="str">
        <f>IF($C14='4. Board Level Worksheet'!$C$5,'4. Board Level Worksheet'!$C$28,"")</f>
        <v/>
      </c>
      <c r="O14" s="49" t="str">
        <f>IF($C14='4. Board Level Worksheet'!$C$5,'4. Board Level Worksheet'!#REF!,"")</f>
        <v/>
      </c>
      <c r="P14" t="s">
        <v>439</v>
      </c>
      <c r="Q14" s="49">
        <v>678400</v>
      </c>
      <c r="R14" s="49">
        <v>678400</v>
      </c>
      <c r="S14" s="49">
        <v>321547</v>
      </c>
      <c r="T14" s="49">
        <v>51000</v>
      </c>
      <c r="U14" s="49">
        <v>320</v>
      </c>
      <c r="V14" s="122">
        <v>350578.62131096201</v>
      </c>
      <c r="W14" s="122">
        <f t="shared" si="0"/>
        <v>350579</v>
      </c>
      <c r="X14" s="49">
        <v>747340</v>
      </c>
      <c r="Y14" s="49">
        <v>519372</v>
      </c>
      <c r="Z14" s="48"/>
      <c r="AA14" s="48"/>
      <c r="AB14" s="48"/>
    </row>
    <row r="15" spans="1:34">
      <c r="A15">
        <v>13</v>
      </c>
      <c r="B15" s="12">
        <v>11</v>
      </c>
      <c r="C15" t="s">
        <v>440</v>
      </c>
      <c r="D15" s="14"/>
      <c r="E15" s="14"/>
      <c r="F15" s="14"/>
      <c r="G15" s="14"/>
      <c r="H15" s="14"/>
      <c r="I15" s="14"/>
      <c r="J15" s="14"/>
      <c r="K15" s="47" t="str">
        <f>IF($C15='4. Board Level Worksheet'!$C$5,'4. Board Level Worksheet'!$C$18,"")</f>
        <v/>
      </c>
      <c r="L15" s="47" t="str">
        <f>IF($C15='4. Board Level Worksheet'!$C$5,'4. Board Level Worksheet'!$C$19,"")</f>
        <v/>
      </c>
      <c r="M15" s="49" t="str">
        <f>IF($C15='4. Board Level Worksheet'!$C$5,'4. Board Level Worksheet'!$C$21,"")</f>
        <v/>
      </c>
      <c r="N15" s="49" t="str">
        <f>IF($C15='4. Board Level Worksheet'!$C$5,'4. Board Level Worksheet'!$C$28,"")</f>
        <v/>
      </c>
      <c r="O15" s="49" t="str">
        <f>IF($C15='4. Board Level Worksheet'!$C$5,'4. Board Level Worksheet'!#REF!,"")</f>
        <v/>
      </c>
      <c r="P15" t="s">
        <v>440</v>
      </c>
      <c r="Q15" s="49">
        <v>1810200</v>
      </c>
      <c r="R15" s="49">
        <v>1810200</v>
      </c>
      <c r="S15" s="49">
        <v>1146633</v>
      </c>
      <c r="T15" s="49">
        <v>201000</v>
      </c>
      <c r="U15" s="49">
        <v>630</v>
      </c>
      <c r="V15" s="122">
        <v>698243.84687695757</v>
      </c>
      <c r="W15" s="122">
        <f t="shared" si="0"/>
        <v>698244</v>
      </c>
      <c r="X15" s="49">
        <v>1209330</v>
      </c>
      <c r="Y15" s="49">
        <v>908973</v>
      </c>
      <c r="Z15" s="48"/>
      <c r="AA15" s="48"/>
      <c r="AB15" s="48"/>
    </row>
    <row r="16" spans="1:34">
      <c r="A16">
        <v>14</v>
      </c>
      <c r="B16" s="12">
        <v>12</v>
      </c>
      <c r="C16" t="s">
        <v>441</v>
      </c>
      <c r="D16" s="14"/>
      <c r="E16" s="14"/>
      <c r="F16" s="14"/>
      <c r="G16" s="14"/>
      <c r="H16" s="14"/>
      <c r="I16" s="14"/>
      <c r="J16" s="14"/>
      <c r="K16" s="47" t="str">
        <f>IF($C16='4. Board Level Worksheet'!$C$5,'4. Board Level Worksheet'!$C$18,"")</f>
        <v/>
      </c>
      <c r="L16" s="47" t="str">
        <f>IF($C16='4. Board Level Worksheet'!$C$5,'4. Board Level Worksheet'!$C$19,"")</f>
        <v/>
      </c>
      <c r="M16" s="49" t="str">
        <f>IF($C16='4. Board Level Worksheet'!$C$5,'4. Board Level Worksheet'!$C$21,"")</f>
        <v/>
      </c>
      <c r="N16" s="49" t="str">
        <f>IF($C16='4. Board Level Worksheet'!$C$5,'4. Board Level Worksheet'!$C$28,"")</f>
        <v/>
      </c>
      <c r="O16" s="49" t="str">
        <f>IF($C16='4. Board Level Worksheet'!$C$5,'4. Board Level Worksheet'!#REF!,"")</f>
        <v/>
      </c>
      <c r="P16" t="s">
        <v>441</v>
      </c>
      <c r="Q16" s="49">
        <v>6918600</v>
      </c>
      <c r="R16" s="49">
        <v>6918600</v>
      </c>
      <c r="S16" s="49">
        <v>3721149</v>
      </c>
      <c r="T16" s="49">
        <v>527000</v>
      </c>
      <c r="U16" s="49">
        <v>648</v>
      </c>
      <c r="V16" s="122">
        <v>908008.34051454149</v>
      </c>
      <c r="W16" s="122">
        <f t="shared" si="0"/>
        <v>908008</v>
      </c>
      <c r="X16" s="49">
        <v>5823125</v>
      </c>
      <c r="Y16" s="49">
        <v>3959828</v>
      </c>
      <c r="Z16" s="48"/>
      <c r="AA16" s="48"/>
      <c r="AB16" s="48"/>
    </row>
    <row r="17" spans="1:28">
      <c r="A17">
        <v>15</v>
      </c>
      <c r="B17" s="12">
        <v>13</v>
      </c>
      <c r="C17" t="s">
        <v>442</v>
      </c>
      <c r="D17" s="14"/>
      <c r="E17" s="14"/>
      <c r="F17" s="14"/>
      <c r="G17" s="14"/>
      <c r="H17" s="14"/>
      <c r="I17" s="14"/>
      <c r="J17" s="14"/>
      <c r="K17" s="47" t="str">
        <f>IF($C17='4. Board Level Worksheet'!$C$5,'4. Board Level Worksheet'!$C$18,"")</f>
        <v/>
      </c>
      <c r="L17" s="47" t="str">
        <f>IF($C17='4. Board Level Worksheet'!$C$5,'4. Board Level Worksheet'!$C$19,"")</f>
        <v/>
      </c>
      <c r="M17" s="49" t="str">
        <f>IF($C17='4. Board Level Worksheet'!$C$5,'4. Board Level Worksheet'!$C$21,"")</f>
        <v/>
      </c>
      <c r="N17" s="49" t="str">
        <f>IF($C17='4. Board Level Worksheet'!$C$5,'4. Board Level Worksheet'!$C$28,"")</f>
        <v/>
      </c>
      <c r="O17" s="49" t="str">
        <f>IF($C17='4. Board Level Worksheet'!$C$5,'4. Board Level Worksheet'!#REF!,"")</f>
        <v/>
      </c>
      <c r="P17" t="s">
        <v>442</v>
      </c>
      <c r="Q17" s="49">
        <v>1439500</v>
      </c>
      <c r="R17" s="49">
        <v>1439500</v>
      </c>
      <c r="S17" s="49">
        <v>999955</v>
      </c>
      <c r="T17" s="49">
        <v>171000</v>
      </c>
      <c r="U17" s="49">
        <v>311</v>
      </c>
      <c r="V17" s="122">
        <v>374856.91918568237</v>
      </c>
      <c r="W17" s="122">
        <f t="shared" si="0"/>
        <v>374857</v>
      </c>
      <c r="X17" s="49">
        <v>899094</v>
      </c>
      <c r="Y17" s="49">
        <v>671210</v>
      </c>
      <c r="Z17" s="48"/>
      <c r="AA17" s="48"/>
      <c r="AB17" s="48"/>
    </row>
    <row r="18" spans="1:28">
      <c r="A18">
        <v>16</v>
      </c>
      <c r="B18" s="12">
        <v>14</v>
      </c>
      <c r="C18" t="s">
        <v>443</v>
      </c>
      <c r="D18" s="14"/>
      <c r="E18" s="14"/>
      <c r="F18" s="14"/>
      <c r="G18" s="14"/>
      <c r="H18" s="14"/>
      <c r="I18" s="14"/>
      <c r="J18" s="14"/>
      <c r="K18" s="47" t="str">
        <f>IF($C18='4. Board Level Worksheet'!$C$5,'4. Board Level Worksheet'!$C$18,"")</f>
        <v/>
      </c>
      <c r="L18" s="47" t="str">
        <f>IF($C18='4. Board Level Worksheet'!$C$5,'4. Board Level Worksheet'!$C$19,"")</f>
        <v/>
      </c>
      <c r="M18" s="49" t="str">
        <f>IF($C18='4. Board Level Worksheet'!$C$5,'4. Board Level Worksheet'!$C$21,"")</f>
        <v/>
      </c>
      <c r="N18" s="49" t="str">
        <f>IF($C18='4. Board Level Worksheet'!$C$5,'4. Board Level Worksheet'!$C$28,"")</f>
        <v/>
      </c>
      <c r="O18" s="49" t="str">
        <f>IF($C18='4. Board Level Worksheet'!$C$5,'4. Board Level Worksheet'!#REF!,"")</f>
        <v/>
      </c>
      <c r="P18" t="s">
        <v>443</v>
      </c>
      <c r="Q18" s="49">
        <v>882200</v>
      </c>
      <c r="R18" s="49">
        <v>882200</v>
      </c>
      <c r="S18" s="49">
        <v>479017</v>
      </c>
      <c r="T18" s="49">
        <v>78000</v>
      </c>
      <c r="U18" s="49">
        <v>933</v>
      </c>
      <c r="V18" s="122">
        <v>954622.67243400461</v>
      </c>
      <c r="W18" s="122">
        <f t="shared" si="0"/>
        <v>954623</v>
      </c>
      <c r="X18" s="49">
        <v>832483</v>
      </c>
      <c r="Y18" s="49">
        <v>582178</v>
      </c>
      <c r="Z18" s="48"/>
      <c r="AA18" s="48"/>
      <c r="AB18" s="48"/>
    </row>
    <row r="19" spans="1:28">
      <c r="A19">
        <v>17</v>
      </c>
      <c r="B19" s="12">
        <v>15</v>
      </c>
      <c r="C19" t="s">
        <v>444</v>
      </c>
      <c r="D19" s="14"/>
      <c r="E19" s="14"/>
      <c r="F19" s="14"/>
      <c r="G19" s="14"/>
      <c r="H19" s="14"/>
      <c r="I19" s="14"/>
      <c r="J19" s="14"/>
      <c r="K19" s="47" t="str">
        <f>IF($C19='4. Board Level Worksheet'!$C$5,'4. Board Level Worksheet'!$C$18,"")</f>
        <v/>
      </c>
      <c r="L19" s="47" t="str">
        <f>IF($C19='4. Board Level Worksheet'!$C$5,'4. Board Level Worksheet'!$C$19,"")</f>
        <v/>
      </c>
      <c r="M19" s="49" t="str">
        <f>IF($C19='4. Board Level Worksheet'!$C$5,'4. Board Level Worksheet'!$C$21,"")</f>
        <v/>
      </c>
      <c r="N19" s="49" t="str">
        <f>IF($C19='4. Board Level Worksheet'!$C$5,'4. Board Level Worksheet'!$C$28,"")</f>
        <v/>
      </c>
      <c r="O19" s="49" t="str">
        <f>IF($C19='4. Board Level Worksheet'!$C$5,'4. Board Level Worksheet'!#REF!,"")</f>
        <v/>
      </c>
      <c r="P19" t="s">
        <v>444</v>
      </c>
      <c r="Q19" s="49">
        <v>532000</v>
      </c>
      <c r="R19" s="49">
        <v>532000</v>
      </c>
      <c r="S19" s="49">
        <v>267472</v>
      </c>
      <c r="T19" s="49">
        <v>35000</v>
      </c>
      <c r="U19" s="49">
        <v>768</v>
      </c>
      <c r="V19" s="122">
        <v>779818.92773601797</v>
      </c>
      <c r="W19" s="122">
        <f t="shared" si="0"/>
        <v>779819</v>
      </c>
      <c r="X19" s="49">
        <v>509333</v>
      </c>
      <c r="Y19" s="49">
        <v>357261</v>
      </c>
      <c r="Z19" s="48"/>
      <c r="AA19" s="48"/>
      <c r="AB19" s="48"/>
    </row>
    <row r="20" spans="1:28">
      <c r="A20">
        <v>18</v>
      </c>
      <c r="B20" s="12">
        <v>16</v>
      </c>
      <c r="C20" t="s">
        <v>445</v>
      </c>
      <c r="D20" s="14"/>
      <c r="E20" s="14"/>
      <c r="F20" s="14"/>
      <c r="G20" s="14"/>
      <c r="H20" s="14"/>
      <c r="I20" s="14"/>
      <c r="J20" s="14"/>
      <c r="K20" s="47" t="str">
        <f>IF($C20='4. Board Level Worksheet'!$C$5,'4. Board Level Worksheet'!$C$18,"")</f>
        <v/>
      </c>
      <c r="L20" s="47" t="str">
        <f>IF($C20='4. Board Level Worksheet'!$C$5,'4. Board Level Worksheet'!$C$19,"")</f>
        <v/>
      </c>
      <c r="M20" s="49" t="str">
        <f>IF($C20='4. Board Level Worksheet'!$C$5,'4. Board Level Worksheet'!$C$21,"")</f>
        <v/>
      </c>
      <c r="N20" s="49" t="str">
        <f>IF($C20='4. Board Level Worksheet'!$C$5,'4. Board Level Worksheet'!$C$28,"")</f>
        <v/>
      </c>
      <c r="O20" s="49" t="str">
        <f>IF($C20='4. Board Level Worksheet'!$C$5,'4. Board Level Worksheet'!#REF!,"")</f>
        <v/>
      </c>
      <c r="P20" t="s">
        <v>445</v>
      </c>
      <c r="Q20" s="49">
        <v>2588000</v>
      </c>
      <c r="R20" s="49">
        <v>2588000</v>
      </c>
      <c r="S20" s="49">
        <v>1696047</v>
      </c>
      <c r="T20" s="49">
        <v>282000</v>
      </c>
      <c r="U20" s="49">
        <v>497</v>
      </c>
      <c r="V20" s="122">
        <v>595303.86388814321</v>
      </c>
      <c r="W20" s="122">
        <f t="shared" si="0"/>
        <v>595304</v>
      </c>
      <c r="X20" s="49">
        <v>1276193</v>
      </c>
      <c r="Y20" s="49">
        <v>993290</v>
      </c>
      <c r="Z20" s="48"/>
      <c r="AA20" s="48"/>
      <c r="AB20" s="48"/>
    </row>
    <row r="21" spans="1:28">
      <c r="A21">
        <v>19</v>
      </c>
      <c r="B21" s="12">
        <v>17</v>
      </c>
      <c r="C21" t="s">
        <v>446</v>
      </c>
      <c r="D21" s="14"/>
      <c r="E21" s="14"/>
      <c r="F21" s="14"/>
      <c r="G21" s="14"/>
      <c r="H21" s="14"/>
      <c r="I21" s="14"/>
      <c r="J21" s="14"/>
      <c r="K21" s="47" t="str">
        <f>IF($C21='4. Board Level Worksheet'!$C$5,'4. Board Level Worksheet'!$C$18,"")</f>
        <v/>
      </c>
      <c r="L21" s="47" t="str">
        <f>IF($C21='4. Board Level Worksheet'!$C$5,'4. Board Level Worksheet'!$C$19,"")</f>
        <v/>
      </c>
      <c r="M21" s="49" t="str">
        <f>IF($C21='4. Board Level Worksheet'!$C$5,'4. Board Level Worksheet'!$C$21,"")</f>
        <v/>
      </c>
      <c r="N21" s="49" t="str">
        <f>IF($C21='4. Board Level Worksheet'!$C$5,'4. Board Level Worksheet'!$C$28,"")</f>
        <v/>
      </c>
      <c r="O21" s="49" t="str">
        <f>IF($C21='4. Board Level Worksheet'!$C$5,'4. Board Level Worksheet'!#REF!,"")</f>
        <v/>
      </c>
      <c r="P21" t="s">
        <v>446</v>
      </c>
      <c r="Q21" s="49">
        <v>1078400</v>
      </c>
      <c r="R21" s="49">
        <v>1078400</v>
      </c>
      <c r="S21" s="49">
        <v>718543</v>
      </c>
      <c r="T21" s="49">
        <v>123000</v>
      </c>
      <c r="U21" s="49">
        <v>149</v>
      </c>
      <c r="V21" s="122">
        <v>208793.36172259509</v>
      </c>
      <c r="W21" s="122">
        <f t="shared" si="0"/>
        <v>208793</v>
      </c>
      <c r="X21" s="49">
        <v>499402</v>
      </c>
      <c r="Y21" s="49">
        <v>417881</v>
      </c>
      <c r="Z21" s="48"/>
      <c r="AA21" s="48"/>
      <c r="AB21" s="48"/>
    </row>
    <row r="22" spans="1:28">
      <c r="A22">
        <v>20</v>
      </c>
      <c r="B22" s="12">
        <v>18</v>
      </c>
      <c r="C22" t="s">
        <v>447</v>
      </c>
      <c r="D22" s="14"/>
      <c r="E22" s="14"/>
      <c r="F22" s="14"/>
      <c r="G22" s="14"/>
      <c r="H22" s="14"/>
      <c r="I22" s="14"/>
      <c r="J22" s="14"/>
      <c r="K22" s="47" t="str">
        <f>IF($C22='4. Board Level Worksheet'!$C$5,'4. Board Level Worksheet'!$C$18,"")</f>
        <v/>
      </c>
      <c r="L22" s="47" t="str">
        <f>IF($C22='4. Board Level Worksheet'!$C$5,'4. Board Level Worksheet'!$C$19,"")</f>
        <v/>
      </c>
      <c r="M22" s="49" t="str">
        <f>IF($C22='4. Board Level Worksheet'!$C$5,'4. Board Level Worksheet'!$C$21,"")</f>
        <v/>
      </c>
      <c r="N22" s="49" t="str">
        <f>IF($C22='4. Board Level Worksheet'!$C$5,'4. Board Level Worksheet'!$C$28,"")</f>
        <v/>
      </c>
      <c r="O22" s="49" t="str">
        <f>IF($C22='4. Board Level Worksheet'!$C$5,'4. Board Level Worksheet'!#REF!,"")</f>
        <v/>
      </c>
      <c r="P22" t="s">
        <v>447</v>
      </c>
      <c r="Q22" s="49">
        <v>845000</v>
      </c>
      <c r="R22" s="49">
        <v>845000</v>
      </c>
      <c r="S22" s="49">
        <v>485608</v>
      </c>
      <c r="T22" s="49">
        <v>11000</v>
      </c>
      <c r="U22" s="49">
        <v>262</v>
      </c>
      <c r="V22" s="122">
        <v>398164.08514541388</v>
      </c>
      <c r="W22" s="122">
        <f t="shared" si="0"/>
        <v>398164</v>
      </c>
      <c r="X22" s="49">
        <v>492669</v>
      </c>
      <c r="Y22" s="49">
        <v>375544</v>
      </c>
      <c r="Z22" s="48"/>
      <c r="AA22" s="48"/>
      <c r="AB22" s="48"/>
    </row>
    <row r="23" spans="1:28">
      <c r="A23">
        <v>21</v>
      </c>
      <c r="B23" s="12">
        <v>19</v>
      </c>
      <c r="C23" t="s">
        <v>448</v>
      </c>
      <c r="D23" s="14"/>
      <c r="E23" s="14"/>
      <c r="F23" s="14"/>
      <c r="G23" s="14"/>
      <c r="H23" s="14"/>
      <c r="I23" s="14"/>
      <c r="J23" s="14"/>
      <c r="K23" s="47" t="str">
        <f>IF($C23='4. Board Level Worksheet'!$C$5,'4. Board Level Worksheet'!$C$18,"")</f>
        <v/>
      </c>
      <c r="L23" s="47" t="str">
        <f>IF($C23='4. Board Level Worksheet'!$C$5,'4. Board Level Worksheet'!$C$19,"")</f>
        <v/>
      </c>
      <c r="M23" s="49" t="str">
        <f>IF($C23='4. Board Level Worksheet'!$C$5,'4. Board Level Worksheet'!$C$21,"")</f>
        <v/>
      </c>
      <c r="N23" s="49" t="str">
        <f>IF($C23='4. Board Level Worksheet'!$C$5,'4. Board Level Worksheet'!$C$28,"")</f>
        <v/>
      </c>
      <c r="O23" s="49" t="str">
        <f>IF($C23='4. Board Level Worksheet'!$C$5,'4. Board Level Worksheet'!#REF!,"")</f>
        <v/>
      </c>
      <c r="P23" t="s">
        <v>448</v>
      </c>
      <c r="Q23" s="49">
        <v>2991300</v>
      </c>
      <c r="R23" s="49">
        <v>2991300</v>
      </c>
      <c r="S23" s="49">
        <v>2033872.0000000002</v>
      </c>
      <c r="T23" s="49">
        <v>417000</v>
      </c>
      <c r="U23" s="49">
        <v>1462</v>
      </c>
      <c r="V23" s="122">
        <v>1553811.063982103</v>
      </c>
      <c r="W23" s="122">
        <f t="shared" si="0"/>
        <v>1553811</v>
      </c>
      <c r="X23" s="49">
        <v>1892163</v>
      </c>
      <c r="Y23" s="49">
        <v>1359560</v>
      </c>
      <c r="Z23" s="48"/>
      <c r="AA23" s="48"/>
      <c r="AB23" s="48"/>
    </row>
    <row r="24" spans="1:28">
      <c r="A24">
        <v>22</v>
      </c>
      <c r="B24" s="12">
        <v>20</v>
      </c>
      <c r="C24" t="s">
        <v>449</v>
      </c>
      <c r="D24" s="14"/>
      <c r="E24" s="14"/>
      <c r="F24" s="14"/>
      <c r="G24" s="14"/>
      <c r="H24" s="14"/>
      <c r="I24" s="14"/>
      <c r="J24" s="14"/>
      <c r="K24" s="47" t="str">
        <f>IF($C24='4. Board Level Worksheet'!$C$5,'4. Board Level Worksheet'!$C$18,"")</f>
        <v/>
      </c>
      <c r="L24" s="47" t="str">
        <f>IF($C24='4. Board Level Worksheet'!$C$5,'4. Board Level Worksheet'!$C$19,"")</f>
        <v/>
      </c>
      <c r="M24" s="49" t="str">
        <f>IF($C24='4. Board Level Worksheet'!$C$5,'4. Board Level Worksheet'!$C$21,"")</f>
        <v/>
      </c>
      <c r="N24" s="49" t="str">
        <f>IF($C24='4. Board Level Worksheet'!$C$5,'4. Board Level Worksheet'!$C$28,"")</f>
        <v/>
      </c>
      <c r="O24" s="49" t="str">
        <f>IF($C24='4. Board Level Worksheet'!$C$5,'4. Board Level Worksheet'!#REF!,"")</f>
        <v/>
      </c>
      <c r="P24" t="s">
        <v>449</v>
      </c>
      <c r="Q24" s="49">
        <v>1239500</v>
      </c>
      <c r="R24" s="49">
        <v>1239500</v>
      </c>
      <c r="S24" s="49">
        <v>884175</v>
      </c>
      <c r="T24" s="49">
        <v>155000</v>
      </c>
      <c r="U24" s="49">
        <v>1045</v>
      </c>
      <c r="V24" s="122">
        <v>1076014.1618076065</v>
      </c>
      <c r="W24" s="122">
        <f t="shared" si="0"/>
        <v>1076014</v>
      </c>
      <c r="X24" s="49">
        <v>842069</v>
      </c>
      <c r="Y24" s="49">
        <v>626331</v>
      </c>
      <c r="Z24" s="48"/>
      <c r="AA24" s="48"/>
      <c r="AB24" s="48"/>
    </row>
    <row r="25" spans="1:28">
      <c r="A25">
        <v>23</v>
      </c>
      <c r="B25" s="12">
        <v>21</v>
      </c>
      <c r="C25" t="s">
        <v>450</v>
      </c>
      <c r="D25" s="14"/>
      <c r="E25" s="14"/>
      <c r="F25" s="14"/>
      <c r="G25" s="14"/>
      <c r="H25" s="14"/>
      <c r="I25" s="14"/>
      <c r="J25" s="14"/>
      <c r="K25" s="47" t="str">
        <f>IF($C25='4. Board Level Worksheet'!$C$5,'4. Board Level Worksheet'!$C$18,"")</f>
        <v/>
      </c>
      <c r="L25" s="47" t="str">
        <f>IF($C25='4. Board Level Worksheet'!$C$5,'4. Board Level Worksheet'!$C$19,"")</f>
        <v/>
      </c>
      <c r="M25" s="49" t="str">
        <f>IF($C25='4. Board Level Worksheet'!$C$5,'4. Board Level Worksheet'!$C$21,"")</f>
        <v/>
      </c>
      <c r="N25" s="49" t="str">
        <f>IF($C25='4. Board Level Worksheet'!$C$5,'4. Board Level Worksheet'!$C$28,"")</f>
        <v/>
      </c>
      <c r="O25" s="49" t="str">
        <f>IF($C25='4. Board Level Worksheet'!$C$5,'4. Board Level Worksheet'!#REF!,"")</f>
        <v/>
      </c>
      <c r="P25" t="s">
        <v>450</v>
      </c>
      <c r="Q25" s="49">
        <v>1162000</v>
      </c>
      <c r="R25" s="49">
        <v>1162000</v>
      </c>
      <c r="S25" s="49">
        <v>673025</v>
      </c>
      <c r="T25" s="49">
        <v>120000</v>
      </c>
      <c r="U25" s="49">
        <v>794</v>
      </c>
      <c r="V25" s="122">
        <v>826433.25965548109</v>
      </c>
      <c r="W25" s="122">
        <f t="shared" si="0"/>
        <v>826433</v>
      </c>
      <c r="X25" s="49">
        <v>793548</v>
      </c>
      <c r="Y25" s="49">
        <v>611145</v>
      </c>
      <c r="Z25" s="48"/>
      <c r="AA25" s="48"/>
      <c r="AB25" s="48"/>
    </row>
    <row r="26" spans="1:28">
      <c r="A26">
        <v>24</v>
      </c>
      <c r="B26" s="12">
        <v>22</v>
      </c>
      <c r="C26" t="s">
        <v>451</v>
      </c>
      <c r="D26" s="14"/>
      <c r="E26" s="14"/>
      <c r="F26" s="14"/>
      <c r="G26" s="14"/>
      <c r="H26" s="14"/>
      <c r="I26" s="14"/>
      <c r="J26" s="14"/>
      <c r="K26" s="47" t="str">
        <f>IF($C26='4. Board Level Worksheet'!$C$5,'4. Board Level Worksheet'!$C$18,"")</f>
        <v/>
      </c>
      <c r="L26" s="47" t="str">
        <f>IF($C26='4. Board Level Worksheet'!$C$5,'4. Board Level Worksheet'!$C$19,"")</f>
        <v/>
      </c>
      <c r="M26" s="49" t="str">
        <f>IF($C26='4. Board Level Worksheet'!$C$5,'4. Board Level Worksheet'!$C$21,"")</f>
        <v/>
      </c>
      <c r="N26" s="49" t="str">
        <f>IF($C26='4. Board Level Worksheet'!$C$5,'4. Board Level Worksheet'!$C$28,"")</f>
        <v/>
      </c>
      <c r="O26" s="49" t="str">
        <f>IF($C26='4. Board Level Worksheet'!$C$5,'4. Board Level Worksheet'!#REF!,"")</f>
        <v/>
      </c>
      <c r="P26" t="s">
        <v>451</v>
      </c>
      <c r="Q26" s="49">
        <v>1019300</v>
      </c>
      <c r="R26" s="49">
        <v>1019300</v>
      </c>
      <c r="S26" s="49">
        <v>538014</v>
      </c>
      <c r="T26" s="49">
        <v>69000</v>
      </c>
      <c r="U26" s="49">
        <v>428</v>
      </c>
      <c r="V26" s="122">
        <v>470998.97876957501</v>
      </c>
      <c r="W26" s="122">
        <f t="shared" si="0"/>
        <v>470999</v>
      </c>
      <c r="X26" s="49">
        <v>810095</v>
      </c>
      <c r="Y26" s="49">
        <v>594963</v>
      </c>
      <c r="Z26" s="48"/>
      <c r="AA26" s="48"/>
      <c r="AB26" s="48"/>
    </row>
    <row r="27" spans="1:28">
      <c r="A27">
        <v>25</v>
      </c>
      <c r="B27" s="12">
        <v>23</v>
      </c>
      <c r="C27" t="s">
        <v>452</v>
      </c>
      <c r="D27" s="14"/>
      <c r="E27" s="14"/>
      <c r="F27" s="14"/>
      <c r="G27" s="14"/>
      <c r="H27" s="14"/>
      <c r="I27" s="14"/>
      <c r="J27" s="14"/>
      <c r="K27" s="47" t="str">
        <f>IF($C27='4. Board Level Worksheet'!$C$5,'4. Board Level Worksheet'!$C$18,"")</f>
        <v/>
      </c>
      <c r="L27" s="47" t="str">
        <f>IF($C27='4. Board Level Worksheet'!$C$5,'4. Board Level Worksheet'!$C$19,"")</f>
        <v/>
      </c>
      <c r="M27" s="49" t="str">
        <f>IF($C27='4. Board Level Worksheet'!$C$5,'4. Board Level Worksheet'!$C$21,"")</f>
        <v/>
      </c>
      <c r="N27" s="49" t="str">
        <f>IF($C27='4. Board Level Worksheet'!$C$5,'4. Board Level Worksheet'!$C$28,"")</f>
        <v/>
      </c>
      <c r="O27" s="49" t="str">
        <f>IF($C27='4. Board Level Worksheet'!$C$5,'4. Board Level Worksheet'!#REF!,"")</f>
        <v/>
      </c>
      <c r="P27" t="s">
        <v>452</v>
      </c>
      <c r="Q27" s="49">
        <v>764100</v>
      </c>
      <c r="R27" s="49">
        <v>764100</v>
      </c>
      <c r="S27" s="49">
        <v>367275</v>
      </c>
      <c r="T27" s="49">
        <v>67000</v>
      </c>
      <c r="U27" s="49">
        <v>765</v>
      </c>
      <c r="V27" s="122">
        <v>786616.85114093963</v>
      </c>
      <c r="W27" s="122">
        <f t="shared" si="0"/>
        <v>786617</v>
      </c>
      <c r="X27" s="49">
        <v>827338</v>
      </c>
      <c r="Y27" s="49">
        <v>538674</v>
      </c>
      <c r="Z27" s="48"/>
      <c r="AA27" s="48"/>
      <c r="AB27" s="48"/>
    </row>
    <row r="28" spans="1:28">
      <c r="A28">
        <v>26</v>
      </c>
      <c r="B28" s="12">
        <v>24</v>
      </c>
      <c r="C28" t="s">
        <v>453</v>
      </c>
      <c r="D28" s="14"/>
      <c r="E28" s="14"/>
      <c r="F28" s="14"/>
      <c r="G28" s="14"/>
      <c r="H28" s="14"/>
      <c r="I28" s="14"/>
      <c r="J28" s="14"/>
      <c r="K28" s="47" t="str">
        <f>IF($C28='4. Board Level Worksheet'!$C$5,'4. Board Level Worksheet'!$C$18,"")</f>
        <v/>
      </c>
      <c r="L28" s="47" t="str">
        <f>IF($C28='4. Board Level Worksheet'!$C$5,'4. Board Level Worksheet'!$C$19,"")</f>
        <v/>
      </c>
      <c r="M28" s="49" t="str">
        <f>IF($C28='4. Board Level Worksheet'!$C$5,'4. Board Level Worksheet'!$C$21,"")</f>
        <v/>
      </c>
      <c r="N28" s="49" t="str">
        <f>IF($C28='4. Board Level Worksheet'!$C$5,'4. Board Level Worksheet'!$C$28,"")</f>
        <v/>
      </c>
      <c r="O28" s="49" t="str">
        <f>IF($C28='4. Board Level Worksheet'!$C$5,'4. Board Level Worksheet'!#REF!,"")</f>
        <v/>
      </c>
      <c r="P28" t="s">
        <v>453</v>
      </c>
      <c r="Q28" s="49">
        <v>1467400</v>
      </c>
      <c r="R28" s="49">
        <v>1467400</v>
      </c>
      <c r="S28" s="49">
        <v>863236</v>
      </c>
      <c r="T28" s="49">
        <v>156000</v>
      </c>
      <c r="U28" s="49">
        <v>331</v>
      </c>
      <c r="V28" s="122">
        <v>389423.89791051456</v>
      </c>
      <c r="W28" s="122">
        <f t="shared" si="0"/>
        <v>389424</v>
      </c>
      <c r="X28" s="49">
        <v>1034771</v>
      </c>
      <c r="Y28" s="49">
        <v>710793</v>
      </c>
      <c r="Z28" s="48"/>
      <c r="AA28" s="48"/>
      <c r="AB28" s="48"/>
    </row>
    <row r="29" spans="1:28">
      <c r="A29">
        <v>27</v>
      </c>
      <c r="B29" s="12">
        <v>25</v>
      </c>
      <c r="C29" t="s">
        <v>454</v>
      </c>
      <c r="D29" s="14"/>
      <c r="E29" s="14"/>
      <c r="F29" s="14"/>
      <c r="G29" s="14"/>
      <c r="H29" s="14"/>
      <c r="I29" s="14"/>
      <c r="J29" s="14"/>
      <c r="K29" s="47" t="str">
        <f>IF($C29='4. Board Level Worksheet'!$C$5,'4. Board Level Worksheet'!$C$18,"")</f>
        <v/>
      </c>
      <c r="L29" s="47" t="str">
        <f>IF($C29='4. Board Level Worksheet'!$C$5,'4. Board Level Worksheet'!$C$19,"")</f>
        <v/>
      </c>
      <c r="M29" s="49" t="str">
        <f>IF($C29='4. Board Level Worksheet'!$C$5,'4. Board Level Worksheet'!$C$21,"")</f>
        <v/>
      </c>
      <c r="N29" s="49" t="str">
        <f>IF($C29='4. Board Level Worksheet'!$C$5,'4. Board Level Worksheet'!$C$28,"")</f>
        <v/>
      </c>
      <c r="O29" s="49" t="str">
        <f>IF($C29='4. Board Level Worksheet'!$C$5,'4. Board Level Worksheet'!#REF!,"")</f>
        <v/>
      </c>
      <c r="P29" t="s">
        <v>454</v>
      </c>
      <c r="Q29" s="49">
        <v>1681500</v>
      </c>
      <c r="R29" s="49">
        <v>1681500</v>
      </c>
      <c r="S29" s="49">
        <v>1073366</v>
      </c>
      <c r="T29" s="49">
        <v>161000</v>
      </c>
      <c r="U29" s="49">
        <v>780</v>
      </c>
      <c r="V29" s="122">
        <v>836144.57880536921</v>
      </c>
      <c r="W29" s="122">
        <f t="shared" si="0"/>
        <v>836145</v>
      </c>
      <c r="X29" s="49">
        <v>968614</v>
      </c>
      <c r="Y29" s="49">
        <v>739548</v>
      </c>
      <c r="Z29" s="48"/>
      <c r="AA29" s="48"/>
      <c r="AB29" s="48"/>
    </row>
    <row r="30" spans="1:28">
      <c r="A30">
        <v>28</v>
      </c>
      <c r="B30" s="12">
        <v>26</v>
      </c>
      <c r="C30" t="s">
        <v>455</v>
      </c>
      <c r="D30" s="14"/>
      <c r="E30" s="14"/>
      <c r="F30" s="14"/>
      <c r="G30" s="14"/>
      <c r="H30" s="14"/>
      <c r="I30" s="14"/>
      <c r="J30" s="14"/>
      <c r="K30" s="47" t="str">
        <f>IF($C30='4. Board Level Worksheet'!$C$5,'4. Board Level Worksheet'!$C$18,"")</f>
        <v/>
      </c>
      <c r="L30" s="47" t="str">
        <f>IF($C30='4. Board Level Worksheet'!$C$5,'4. Board Level Worksheet'!$C$19,"")</f>
        <v/>
      </c>
      <c r="M30" s="49" t="str">
        <f>IF($C30='4. Board Level Worksheet'!$C$5,'4. Board Level Worksheet'!$C$21,"")</f>
        <v/>
      </c>
      <c r="N30" s="49" t="str">
        <f>IF($C30='4. Board Level Worksheet'!$C$5,'4. Board Level Worksheet'!$C$28,"")</f>
        <v/>
      </c>
      <c r="O30" s="49" t="str">
        <f>IF($C30='4. Board Level Worksheet'!$C$5,'4. Board Level Worksheet'!#REF!,"")</f>
        <v/>
      </c>
      <c r="P30" t="s">
        <v>455</v>
      </c>
      <c r="Q30" s="49">
        <v>860700</v>
      </c>
      <c r="R30" s="49">
        <v>860700</v>
      </c>
      <c r="S30" s="49">
        <v>438959</v>
      </c>
      <c r="T30" s="49">
        <v>58000</v>
      </c>
      <c r="U30" s="49">
        <v>147</v>
      </c>
      <c r="V30" s="122">
        <v>191312.98725279645</v>
      </c>
      <c r="W30" s="122">
        <f t="shared" si="0"/>
        <v>191313</v>
      </c>
      <c r="X30" s="49">
        <v>541141</v>
      </c>
      <c r="Y30" s="49">
        <v>419649</v>
      </c>
      <c r="Z30" s="48"/>
      <c r="AA30" s="48"/>
      <c r="AB30" s="48"/>
    </row>
    <row r="31" spans="1:28">
      <c r="A31">
        <v>29</v>
      </c>
      <c r="B31" s="12">
        <v>27</v>
      </c>
      <c r="C31" t="s">
        <v>456</v>
      </c>
      <c r="D31" s="14"/>
      <c r="E31" s="14"/>
      <c r="F31" s="14"/>
      <c r="G31" s="14"/>
      <c r="H31" s="14"/>
      <c r="I31" s="14"/>
      <c r="J31" s="14"/>
      <c r="K31" s="47" t="str">
        <f>IF($C31='4. Board Level Worksheet'!$C$5,'4. Board Level Worksheet'!$C$18,"")</f>
        <v/>
      </c>
      <c r="L31" s="47" t="str">
        <f>IF($C31='4. Board Level Worksheet'!$C$5,'4. Board Level Worksheet'!$C$19,"")</f>
        <v/>
      </c>
      <c r="M31" s="49" t="str">
        <f>IF($C31='4. Board Level Worksheet'!$C$5,'4. Board Level Worksheet'!$C$21,"")</f>
        <v/>
      </c>
      <c r="N31" s="49" t="str">
        <f>IF($C31='4. Board Level Worksheet'!$C$5,'4. Board Level Worksheet'!$C$28,"")</f>
        <v/>
      </c>
      <c r="O31" s="49" t="str">
        <f>IF($C31='4. Board Level Worksheet'!$C$5,'4. Board Level Worksheet'!#REF!,"")</f>
        <v/>
      </c>
      <c r="P31" t="s">
        <v>456</v>
      </c>
      <c r="Q31" s="49">
        <v>568100</v>
      </c>
      <c r="R31" s="49">
        <v>568100</v>
      </c>
      <c r="S31" s="49">
        <v>313965</v>
      </c>
      <c r="T31" s="49">
        <v>49000</v>
      </c>
      <c r="U31" s="49">
        <v>820</v>
      </c>
      <c r="V31" s="122">
        <v>833231.18306040275</v>
      </c>
      <c r="W31" s="122">
        <f t="shared" si="0"/>
        <v>833231</v>
      </c>
      <c r="X31" s="49">
        <v>722400</v>
      </c>
      <c r="Y31" s="49">
        <v>538440</v>
      </c>
      <c r="Z31" s="48"/>
      <c r="AA31" s="48"/>
      <c r="AB31" s="48"/>
    </row>
    <row r="32" spans="1:28">
      <c r="A32">
        <v>30</v>
      </c>
      <c r="B32" s="12">
        <v>28</v>
      </c>
      <c r="C32" t="s">
        <v>457</v>
      </c>
      <c r="D32" s="14"/>
      <c r="E32" s="14"/>
      <c r="F32" s="14"/>
      <c r="G32" s="14"/>
      <c r="H32" s="14"/>
      <c r="I32" s="14"/>
      <c r="J32" s="14"/>
      <c r="K32" s="47" t="str">
        <f>IF($C32='4. Board Level Worksheet'!$C$5,'4. Board Level Worksheet'!$C$18,"")</f>
        <v/>
      </c>
      <c r="L32" s="47" t="str">
        <f>IF($C32='4. Board Level Worksheet'!$C$5,'4. Board Level Worksheet'!$C$19,"")</f>
        <v/>
      </c>
      <c r="M32" s="49" t="str">
        <f>IF($C32='4. Board Level Worksheet'!$C$5,'4. Board Level Worksheet'!$C$21,"")</f>
        <v/>
      </c>
      <c r="N32" s="49" t="str">
        <f>IF($C32='4. Board Level Worksheet'!$C$5,'4. Board Level Worksheet'!$C$28,"")</f>
        <v/>
      </c>
      <c r="O32" s="49" t="str">
        <f>IF($C32='4. Board Level Worksheet'!$C$5,'4. Board Level Worksheet'!#REF!,"")</f>
        <v/>
      </c>
      <c r="P32" t="s">
        <v>457</v>
      </c>
      <c r="Q32" s="49">
        <v>284900</v>
      </c>
      <c r="R32" s="49">
        <v>284900</v>
      </c>
      <c r="S32" s="49">
        <v>172559</v>
      </c>
      <c r="T32" s="49">
        <v>21000</v>
      </c>
      <c r="U32" s="49">
        <v>63</v>
      </c>
      <c r="V32" s="122">
        <v>82546.212774049229</v>
      </c>
      <c r="W32" s="122">
        <f t="shared" si="0"/>
        <v>82546</v>
      </c>
      <c r="X32" s="49">
        <v>187020</v>
      </c>
      <c r="Y32" s="49">
        <v>137918</v>
      </c>
      <c r="Z32" s="48"/>
      <c r="AA32" s="48"/>
      <c r="AB32" s="48"/>
    </row>
    <row r="33" spans="1:28">
      <c r="A33">
        <v>31</v>
      </c>
      <c r="B33" s="12">
        <v>29</v>
      </c>
      <c r="C33" t="s">
        <v>458</v>
      </c>
      <c r="D33" s="14"/>
      <c r="E33" s="14"/>
      <c r="F33" s="14"/>
      <c r="G33" s="14"/>
      <c r="H33" s="14"/>
      <c r="I33" s="14"/>
      <c r="J33" s="14"/>
      <c r="K33" s="47" t="str">
        <f>IF($C33='4. Board Level Worksheet'!$C$5,'4. Board Level Worksheet'!$C$18,"")</f>
        <v/>
      </c>
      <c r="L33" s="47" t="str">
        <f>IF($C33='4. Board Level Worksheet'!$C$5,'4. Board Level Worksheet'!$C$19,"")</f>
        <v/>
      </c>
      <c r="M33" s="49" t="str">
        <f>IF($C33='4. Board Level Worksheet'!$C$5,'4. Board Level Worksheet'!$C$21,"")</f>
        <v/>
      </c>
      <c r="N33" s="49" t="str">
        <f>IF($C33='4. Board Level Worksheet'!$C$5,'4. Board Level Worksheet'!$C$28,"")</f>
        <v/>
      </c>
      <c r="O33" s="49" t="str">
        <f>IF($C33='4. Board Level Worksheet'!$C$5,'4. Board Level Worksheet'!#REF!,"")</f>
        <v/>
      </c>
      <c r="P33" t="s">
        <v>458</v>
      </c>
      <c r="Q33" s="49">
        <v>447100</v>
      </c>
      <c r="R33" s="49">
        <v>447100</v>
      </c>
      <c r="S33" s="49">
        <v>250077</v>
      </c>
      <c r="T33" s="49">
        <v>38000</v>
      </c>
      <c r="U33" s="49">
        <v>199</v>
      </c>
      <c r="V33" s="122">
        <v>286483.91492170026</v>
      </c>
      <c r="W33" s="122">
        <f t="shared" si="0"/>
        <v>286484</v>
      </c>
      <c r="X33" s="49">
        <v>288292</v>
      </c>
      <c r="Y33" s="49">
        <v>210815</v>
      </c>
      <c r="Z33" s="48"/>
      <c r="AA33" s="48"/>
      <c r="AB33" s="48"/>
    </row>
    <row r="34" spans="1:28">
      <c r="A34">
        <v>32</v>
      </c>
      <c r="B34" s="12" t="s">
        <v>459</v>
      </c>
      <c r="C34" t="s">
        <v>460</v>
      </c>
      <c r="D34" s="14"/>
      <c r="E34" s="14"/>
      <c r="F34" s="14"/>
      <c r="G34" s="14"/>
      <c r="H34" s="14"/>
      <c r="I34" s="14"/>
      <c r="J34" s="14"/>
      <c r="K34" s="47" t="str">
        <f>IF($C34='4. Board Level Worksheet'!$C$5,'4. Board Level Worksheet'!$C$18,"")</f>
        <v/>
      </c>
      <c r="L34" s="47" t="str">
        <f>IF($C34='4. Board Level Worksheet'!$C$5,'4. Board Level Worksheet'!$C$19,"")</f>
        <v/>
      </c>
      <c r="M34" s="49" t="str">
        <f>IF($C34='4. Board Level Worksheet'!$C$5,'4. Board Level Worksheet'!$C$21,"")</f>
        <v/>
      </c>
      <c r="N34" s="49" t="str">
        <f>IF($C34='4. Board Level Worksheet'!$C$5,'4. Board Level Worksheet'!$C$28,"")</f>
        <v/>
      </c>
      <c r="O34" s="49" t="str">
        <f>IF($C34='4. Board Level Worksheet'!$C$5,'4. Board Level Worksheet'!#REF!,"")</f>
        <v/>
      </c>
      <c r="P34" t="s">
        <v>460</v>
      </c>
      <c r="Q34" s="49">
        <v>102000</v>
      </c>
      <c r="R34" s="49">
        <v>102000</v>
      </c>
      <c r="S34" s="49">
        <v>42093</v>
      </c>
      <c r="T34" s="49">
        <v>0</v>
      </c>
      <c r="U34" s="49">
        <v>58</v>
      </c>
      <c r="V34" s="122">
        <v>123333.75320357943</v>
      </c>
      <c r="W34" s="122">
        <f t="shared" si="0"/>
        <v>123334</v>
      </c>
      <c r="X34" s="49">
        <v>178635</v>
      </c>
      <c r="Y34" s="49">
        <v>127317</v>
      </c>
      <c r="Z34" s="48"/>
      <c r="AA34" s="48"/>
      <c r="AB34" s="48"/>
    </row>
    <row r="35" spans="1:28">
      <c r="A35">
        <v>33</v>
      </c>
      <c r="B35" s="12" t="s">
        <v>307</v>
      </c>
      <c r="C35" t="s">
        <v>461</v>
      </c>
      <c r="D35" s="14"/>
      <c r="E35" s="14"/>
      <c r="F35" s="14"/>
      <c r="G35" s="14"/>
      <c r="H35" s="14"/>
      <c r="I35" s="14"/>
      <c r="J35" s="14"/>
      <c r="K35" s="47" t="str">
        <f>IF($C35='4. Board Level Worksheet'!$C$5,'4. Board Level Worksheet'!$C$18,"")</f>
        <v/>
      </c>
      <c r="L35" s="47" t="str">
        <f>IF($C35='4. Board Level Worksheet'!$C$5,'4. Board Level Worksheet'!$C$19,"")</f>
        <v/>
      </c>
      <c r="M35" s="49" t="str">
        <f>IF($C35='4. Board Level Worksheet'!$C$5,'4. Board Level Worksheet'!$C$21,"")</f>
        <v/>
      </c>
      <c r="N35" s="49" t="str">
        <f>IF($C35='4. Board Level Worksheet'!$C$5,'4. Board Level Worksheet'!$C$28,"")</f>
        <v/>
      </c>
      <c r="O35" s="49" t="str">
        <f>IF($C35='4. Board Level Worksheet'!$C$5,'4. Board Level Worksheet'!#REF!,"")</f>
        <v/>
      </c>
      <c r="P35" t="s">
        <v>461</v>
      </c>
      <c r="Q35" s="49">
        <v>100900</v>
      </c>
      <c r="R35" s="49">
        <v>100900</v>
      </c>
      <c r="S35" s="49">
        <v>51728</v>
      </c>
      <c r="T35" s="49">
        <v>8000</v>
      </c>
      <c r="U35" s="49">
        <v>215</v>
      </c>
      <c r="V35" s="122">
        <v>224331.47236241613</v>
      </c>
      <c r="W35" s="122">
        <f t="shared" si="0"/>
        <v>224331</v>
      </c>
      <c r="X35" s="49">
        <v>159333</v>
      </c>
      <c r="Y35" s="49">
        <v>109628</v>
      </c>
      <c r="Z35" s="48"/>
      <c r="AA35" s="48"/>
      <c r="AB35" s="48"/>
    </row>
    <row r="36" spans="1:28">
      <c r="A36">
        <v>34</v>
      </c>
      <c r="B36" s="12">
        <v>31</v>
      </c>
      <c r="C36" t="s">
        <v>462</v>
      </c>
      <c r="D36" s="14"/>
      <c r="E36" s="14"/>
      <c r="F36" s="14"/>
      <c r="G36" s="14"/>
      <c r="H36" s="14"/>
      <c r="I36" s="14"/>
      <c r="J36" s="14"/>
      <c r="K36" s="47" t="str">
        <f>IF($C36='4. Board Level Worksheet'!$C$5,'4. Board Level Worksheet'!$C$18,"")</f>
        <v/>
      </c>
      <c r="L36" s="47" t="str">
        <f>IF($C36='4. Board Level Worksheet'!$C$5,'4. Board Level Worksheet'!$C$19,"")</f>
        <v/>
      </c>
      <c r="M36" s="49" t="str">
        <f>IF($C36='4. Board Level Worksheet'!$C$5,'4. Board Level Worksheet'!$C$21,"")</f>
        <v/>
      </c>
      <c r="N36" s="49" t="str">
        <f>IF($C36='4. Board Level Worksheet'!$C$5,'4. Board Level Worksheet'!$C$28,"")</f>
        <v/>
      </c>
      <c r="O36" s="49" t="str">
        <f>IF($C36='4. Board Level Worksheet'!$C$5,'4. Board Level Worksheet'!#REF!,"")</f>
        <v/>
      </c>
      <c r="P36" t="s">
        <v>462</v>
      </c>
      <c r="Q36" s="49">
        <v>156700</v>
      </c>
      <c r="R36" s="49">
        <v>156700</v>
      </c>
      <c r="S36" s="49">
        <v>67410</v>
      </c>
      <c r="T36" s="49">
        <v>11000</v>
      </c>
      <c r="U36" s="49">
        <v>56</v>
      </c>
      <c r="V36" s="122">
        <v>72834.893624161079</v>
      </c>
      <c r="W36" s="122">
        <f t="shared" si="0"/>
        <v>72835</v>
      </c>
      <c r="X36" s="49">
        <v>150144</v>
      </c>
      <c r="Y36" s="49">
        <v>111558</v>
      </c>
      <c r="Z36" s="48"/>
      <c r="AA36" s="48"/>
      <c r="AB36" s="48"/>
    </row>
    <row r="37" spans="1:28">
      <c r="A37">
        <v>35</v>
      </c>
      <c r="B37" s="12">
        <v>32</v>
      </c>
      <c r="C37" t="s">
        <v>463</v>
      </c>
      <c r="D37" s="14"/>
      <c r="E37" s="14"/>
      <c r="F37" s="14"/>
      <c r="G37" s="14"/>
      <c r="H37" s="14"/>
      <c r="I37" s="14"/>
      <c r="J37" s="14"/>
      <c r="K37" s="47" t="str">
        <f>IF($C37='4. Board Level Worksheet'!$C$5,'4. Board Level Worksheet'!$C$18,"")</f>
        <v/>
      </c>
      <c r="L37" s="47" t="str">
        <f>IF($C37='4. Board Level Worksheet'!$C$5,'4. Board Level Worksheet'!$C$19,"")</f>
        <v/>
      </c>
      <c r="M37" s="49" t="str">
        <f>IF($C37='4. Board Level Worksheet'!$C$5,'4. Board Level Worksheet'!$C$21,"")</f>
        <v/>
      </c>
      <c r="N37" s="49" t="str">
        <f>IF($C37='4. Board Level Worksheet'!$C$5,'4. Board Level Worksheet'!$C$28,"")</f>
        <v/>
      </c>
      <c r="O37" s="49" t="str">
        <f>IF($C37='4. Board Level Worksheet'!$C$5,'4. Board Level Worksheet'!#REF!,"")</f>
        <v/>
      </c>
      <c r="P37" t="s">
        <v>463</v>
      </c>
      <c r="Q37" s="49">
        <v>176400</v>
      </c>
      <c r="R37" s="49">
        <v>176400</v>
      </c>
      <c r="S37" s="49">
        <v>93118</v>
      </c>
      <c r="T37" s="49">
        <v>14000</v>
      </c>
      <c r="U37" s="49">
        <v>37</v>
      </c>
      <c r="V37" s="122">
        <v>54383.387239373609</v>
      </c>
      <c r="W37" s="122">
        <f t="shared" si="0"/>
        <v>54383</v>
      </c>
      <c r="X37" s="49">
        <v>100504</v>
      </c>
      <c r="Y37" s="49">
        <v>80125</v>
      </c>
      <c r="Z37" s="48"/>
      <c r="AA37" s="48"/>
      <c r="AB37" s="48"/>
    </row>
    <row r="38" spans="1:28">
      <c r="A38">
        <v>36</v>
      </c>
      <c r="B38" s="12" t="s">
        <v>138</v>
      </c>
      <c r="C38" t="s">
        <v>464</v>
      </c>
      <c r="D38" s="14"/>
      <c r="E38" s="14"/>
      <c r="F38" s="14"/>
      <c r="G38" s="14"/>
      <c r="H38" s="14"/>
      <c r="I38" s="14"/>
      <c r="J38" s="14"/>
      <c r="K38" s="47" t="str">
        <f>IF($C38='4. Board Level Worksheet'!$C$5,'4. Board Level Worksheet'!$C$18,"")</f>
        <v/>
      </c>
      <c r="L38" s="47" t="str">
        <f>IF($C38='4. Board Level Worksheet'!$C$5,'4. Board Level Worksheet'!$C$19,"")</f>
        <v/>
      </c>
      <c r="M38" s="49" t="str">
        <f>IF($C38='4. Board Level Worksheet'!$C$5,'4. Board Level Worksheet'!$C$21,"")</f>
        <v/>
      </c>
      <c r="N38" s="49" t="str">
        <f>IF($C38='4. Board Level Worksheet'!$C$5,'4. Board Level Worksheet'!$C$28,"")</f>
        <v/>
      </c>
      <c r="O38" s="49" t="str">
        <f>IF($C38='4. Board Level Worksheet'!$C$5,'4. Board Level Worksheet'!#REF!,"")</f>
        <v/>
      </c>
      <c r="P38" t="s">
        <v>464</v>
      </c>
      <c r="Q38" s="49">
        <v>50700</v>
      </c>
      <c r="R38" s="49">
        <v>50700</v>
      </c>
      <c r="S38" s="49">
        <v>20789</v>
      </c>
      <c r="T38" s="49">
        <v>6000</v>
      </c>
      <c r="U38" s="49">
        <v>7</v>
      </c>
      <c r="V38" s="122">
        <v>18451.506384787474</v>
      </c>
      <c r="W38" s="122">
        <f t="shared" si="0"/>
        <v>18452</v>
      </c>
      <c r="X38" s="49">
        <v>23810</v>
      </c>
      <c r="Y38" s="49">
        <v>20300</v>
      </c>
      <c r="Z38" s="48"/>
      <c r="AA38" s="48"/>
      <c r="AB38" s="48"/>
    </row>
    <row r="39" spans="1:28">
      <c r="A39">
        <v>37</v>
      </c>
      <c r="B39" s="12" t="s">
        <v>364</v>
      </c>
      <c r="C39" t="s">
        <v>465</v>
      </c>
      <c r="D39" s="14"/>
      <c r="E39" s="14"/>
      <c r="F39" s="14"/>
      <c r="G39" s="14"/>
      <c r="H39" s="14"/>
      <c r="I39" s="14"/>
      <c r="J39" s="14"/>
      <c r="K39" s="47" t="str">
        <f>IF($C39='4. Board Level Worksheet'!$C$5,'4. Board Level Worksheet'!$C$18,"")</f>
        <v/>
      </c>
      <c r="L39" s="47" t="str">
        <f>IF($C39='4. Board Level Worksheet'!$C$5,'4. Board Level Worksheet'!$C$19,"")</f>
        <v/>
      </c>
      <c r="M39" s="49" t="str">
        <f>IF($C39='4. Board Level Worksheet'!$C$5,'4. Board Level Worksheet'!$C$21,"")</f>
        <v/>
      </c>
      <c r="N39" s="49" t="str">
        <f>IF($C39='4. Board Level Worksheet'!$C$5,'4. Board Level Worksheet'!$C$28,"")</f>
        <v/>
      </c>
      <c r="O39" s="49" t="str">
        <f>IF($C39='4. Board Level Worksheet'!$C$5,'4. Board Level Worksheet'!#REF!,"")</f>
        <v/>
      </c>
      <c r="P39" t="s">
        <v>465</v>
      </c>
      <c r="Q39" s="49">
        <v>42900</v>
      </c>
      <c r="R39" s="49">
        <v>42900</v>
      </c>
      <c r="S39" s="49">
        <v>16799</v>
      </c>
      <c r="T39" s="49">
        <v>4000</v>
      </c>
      <c r="U39" s="49">
        <v>4</v>
      </c>
      <c r="V39" s="122">
        <v>15538.11063982103</v>
      </c>
      <c r="W39" s="122">
        <f t="shared" si="0"/>
        <v>15538</v>
      </c>
      <c r="X39" s="49">
        <v>23241</v>
      </c>
      <c r="Y39" s="49">
        <v>19854</v>
      </c>
      <c r="Z39" s="48"/>
      <c r="AA39" s="48"/>
      <c r="AB39" s="48"/>
    </row>
    <row r="40" spans="1:28">
      <c r="A40">
        <v>38</v>
      </c>
      <c r="B40" s="12" t="s">
        <v>173</v>
      </c>
      <c r="C40" t="s">
        <v>466</v>
      </c>
      <c r="D40" s="14"/>
      <c r="E40" s="14"/>
      <c r="F40" s="14"/>
      <c r="G40" s="14"/>
      <c r="H40" s="14"/>
      <c r="I40" s="14"/>
      <c r="J40" s="14"/>
      <c r="K40" s="47" t="str">
        <f>IF($C40='4. Board Level Worksheet'!$C$5,'4. Board Level Worksheet'!$C$18,"")</f>
        <v/>
      </c>
      <c r="L40" s="47" t="str">
        <f>IF($C40='4. Board Level Worksheet'!$C$5,'4. Board Level Worksheet'!$C$19,"")</f>
        <v/>
      </c>
      <c r="M40" s="49" t="str">
        <f>IF($C40='4. Board Level Worksheet'!$C$5,'4. Board Level Worksheet'!$C$21,"")</f>
        <v/>
      </c>
      <c r="N40" s="49" t="str">
        <f>IF($C40='4. Board Level Worksheet'!$C$5,'4. Board Level Worksheet'!$C$28,"")</f>
        <v/>
      </c>
      <c r="O40" s="49" t="str">
        <f>IF($C40='4. Board Level Worksheet'!$C$5,'4. Board Level Worksheet'!#REF!,"")</f>
        <v/>
      </c>
      <c r="P40" t="s">
        <v>466</v>
      </c>
      <c r="Q40" s="49">
        <v>210300</v>
      </c>
      <c r="R40" s="49">
        <v>210300</v>
      </c>
      <c r="S40" s="49">
        <v>96697</v>
      </c>
      <c r="T40" s="49">
        <v>18000</v>
      </c>
      <c r="U40" s="49">
        <v>22</v>
      </c>
      <c r="V40" s="122">
        <v>40787.540429530207</v>
      </c>
      <c r="W40" s="122">
        <f t="shared" si="0"/>
        <v>40788</v>
      </c>
      <c r="X40" s="49">
        <v>108950</v>
      </c>
      <c r="Y40" s="49">
        <v>87236</v>
      </c>
      <c r="Z40" s="48"/>
      <c r="AA40" s="48"/>
      <c r="AB40" s="48"/>
    </row>
    <row r="41" spans="1:28">
      <c r="A41">
        <v>39</v>
      </c>
      <c r="B41" s="12" t="s">
        <v>164</v>
      </c>
      <c r="C41" t="s">
        <v>467</v>
      </c>
      <c r="D41" s="14"/>
      <c r="E41" s="14"/>
      <c r="F41" s="14"/>
      <c r="G41" s="14"/>
      <c r="H41" s="14"/>
      <c r="I41" s="14"/>
      <c r="J41" s="14"/>
      <c r="K41" s="47" t="str">
        <f>IF($C41='4. Board Level Worksheet'!$C$5,'4. Board Level Worksheet'!$C$18,"")</f>
        <v/>
      </c>
      <c r="L41" s="47" t="str">
        <f>IF($C41='4. Board Level Worksheet'!$C$5,'4. Board Level Worksheet'!$C$19,"")</f>
        <v/>
      </c>
      <c r="M41" s="49" t="str">
        <f>IF($C41='4. Board Level Worksheet'!$C$5,'4. Board Level Worksheet'!$C$21,"")</f>
        <v/>
      </c>
      <c r="N41" s="49" t="str">
        <f>IF($C41='4. Board Level Worksheet'!$C$5,'4. Board Level Worksheet'!$C$28,"")</f>
        <v/>
      </c>
      <c r="O41" s="49" t="str">
        <f>IF($C41='4. Board Level Worksheet'!$C$5,'4. Board Level Worksheet'!#REF!,"")</f>
        <v/>
      </c>
      <c r="P41" t="s">
        <v>467</v>
      </c>
      <c r="Q41" s="49">
        <v>77700</v>
      </c>
      <c r="R41" s="49">
        <v>77700</v>
      </c>
      <c r="S41" s="49">
        <v>25886</v>
      </c>
      <c r="T41" s="49">
        <v>5000</v>
      </c>
      <c r="U41" s="49">
        <v>7</v>
      </c>
      <c r="V41" s="122">
        <v>20393.770214765103</v>
      </c>
      <c r="W41" s="122">
        <f t="shared" si="0"/>
        <v>20394</v>
      </c>
      <c r="X41" s="49">
        <v>47476</v>
      </c>
      <c r="Y41" s="49">
        <v>39064</v>
      </c>
      <c r="Z41" s="48"/>
      <c r="AA41" s="48"/>
      <c r="AB41" s="48"/>
    </row>
    <row r="42" spans="1:28">
      <c r="A42">
        <v>40</v>
      </c>
      <c r="B42" s="12">
        <v>35</v>
      </c>
      <c r="C42" t="s">
        <v>468</v>
      </c>
      <c r="D42" s="14"/>
      <c r="E42" s="14"/>
      <c r="F42" s="14"/>
      <c r="G42" s="14"/>
      <c r="H42" s="14"/>
      <c r="I42" s="14"/>
      <c r="J42" s="14"/>
      <c r="K42" s="47" t="str">
        <f>IF($C42='4. Board Level Worksheet'!$C$5,'4. Board Level Worksheet'!$C$18,"")</f>
        <v/>
      </c>
      <c r="L42" s="47" t="str">
        <f>IF($C42='4. Board Level Worksheet'!$C$5,'4. Board Level Worksheet'!$C$19,"")</f>
        <v/>
      </c>
      <c r="M42" s="49" t="str">
        <f>IF($C42='4. Board Level Worksheet'!$C$5,'4. Board Level Worksheet'!$C$21,"")</f>
        <v/>
      </c>
      <c r="N42" s="49" t="str">
        <f>IF($C42='4. Board Level Worksheet'!$C$5,'4. Board Level Worksheet'!$C$28,"")</f>
        <v/>
      </c>
      <c r="O42" s="49" t="str">
        <f>IF($C42='4. Board Level Worksheet'!$C$5,'4. Board Level Worksheet'!#REF!,"")</f>
        <v/>
      </c>
      <c r="P42" t="s">
        <v>468</v>
      </c>
      <c r="Q42" s="49">
        <v>124500</v>
      </c>
      <c r="R42" s="49">
        <v>124500</v>
      </c>
      <c r="S42" s="49">
        <v>67335</v>
      </c>
      <c r="T42" s="49">
        <v>2600</v>
      </c>
      <c r="U42" s="49">
        <v>15</v>
      </c>
      <c r="V42" s="122">
        <v>42729.804259507837</v>
      </c>
      <c r="W42" s="122">
        <f t="shared" si="0"/>
        <v>42730</v>
      </c>
      <c r="X42" s="49">
        <v>68689</v>
      </c>
      <c r="Y42" s="49">
        <v>55030</v>
      </c>
      <c r="Z42" s="48"/>
      <c r="AA42" s="48"/>
      <c r="AB42" s="48"/>
    </row>
    <row r="43" spans="1:28">
      <c r="A43">
        <v>41</v>
      </c>
      <c r="B43" s="12">
        <v>36</v>
      </c>
      <c r="C43" t="s">
        <v>469</v>
      </c>
      <c r="D43" s="14"/>
      <c r="E43" s="14"/>
      <c r="F43" s="14"/>
      <c r="G43" s="14"/>
      <c r="H43" s="14"/>
      <c r="I43" s="14"/>
      <c r="J43" s="14"/>
      <c r="K43" s="47" t="str">
        <f>IF($C43='4. Board Level Worksheet'!$C$5,'4. Board Level Worksheet'!$C$18,"")</f>
        <v/>
      </c>
      <c r="L43" s="47" t="str">
        <f>IF($C43='4. Board Level Worksheet'!$C$5,'4. Board Level Worksheet'!$C$19,"")</f>
        <v/>
      </c>
      <c r="M43" s="49" t="str">
        <f>IF($C43='4. Board Level Worksheet'!$C$5,'4. Board Level Worksheet'!$C$21,"")</f>
        <v/>
      </c>
      <c r="N43" s="49" t="str">
        <f>IF($C43='4. Board Level Worksheet'!$C$5,'4. Board Level Worksheet'!$C$28,"")</f>
        <v/>
      </c>
      <c r="O43" s="49" t="str">
        <f>IF($C43='4. Board Level Worksheet'!$C$5,'4. Board Level Worksheet'!#REF!,"")</f>
        <v/>
      </c>
      <c r="P43" t="s">
        <v>469</v>
      </c>
      <c r="Q43" s="49">
        <v>158300</v>
      </c>
      <c r="R43" s="49">
        <v>158300</v>
      </c>
      <c r="S43" s="49">
        <v>66229</v>
      </c>
      <c r="T43" s="49">
        <v>13000</v>
      </c>
      <c r="U43" s="49">
        <v>52</v>
      </c>
      <c r="V43" s="122">
        <v>68950.365964205819</v>
      </c>
      <c r="W43" s="122">
        <f t="shared" si="0"/>
        <v>68950</v>
      </c>
      <c r="X43" s="49">
        <v>114830</v>
      </c>
      <c r="Y43" s="49">
        <v>87646</v>
      </c>
      <c r="Z43" s="48"/>
      <c r="AA43" s="48"/>
      <c r="AB43" s="48"/>
    </row>
    <row r="44" spans="1:28">
      <c r="A44">
        <v>42</v>
      </c>
      <c r="B44" s="12">
        <v>37</v>
      </c>
      <c r="C44" t="s">
        <v>470</v>
      </c>
      <c r="D44" s="14"/>
      <c r="E44" s="14"/>
      <c r="F44" s="14"/>
      <c r="G44" s="14"/>
      <c r="H44" s="14"/>
      <c r="I44" s="14"/>
      <c r="J44" s="14"/>
      <c r="K44" s="47" t="str">
        <f>IF($C44='4. Board Level Worksheet'!$C$5,'4. Board Level Worksheet'!$C$18,"")</f>
        <v/>
      </c>
      <c r="L44" s="47" t="str">
        <f>IF($C44='4. Board Level Worksheet'!$C$5,'4. Board Level Worksheet'!$C$19,"")</f>
        <v/>
      </c>
      <c r="M44" s="49" t="str">
        <f>IF($C44='4. Board Level Worksheet'!$C$5,'4. Board Level Worksheet'!$C$21,"")</f>
        <v/>
      </c>
      <c r="N44" s="49" t="str">
        <f>IF($C44='4. Board Level Worksheet'!$C$5,'4. Board Level Worksheet'!$C$28,"")</f>
        <v/>
      </c>
      <c r="O44" s="49" t="str">
        <f>IF($C44='4. Board Level Worksheet'!$C$5,'4. Board Level Worksheet'!#REF!,"")</f>
        <v/>
      </c>
      <c r="P44" t="s">
        <v>470</v>
      </c>
      <c r="Q44" s="49">
        <v>454500</v>
      </c>
      <c r="R44" s="49">
        <v>454500</v>
      </c>
      <c r="S44" s="49">
        <v>283090</v>
      </c>
      <c r="T44" s="49">
        <v>40000</v>
      </c>
      <c r="U44" s="49">
        <v>167</v>
      </c>
      <c r="V44" s="122">
        <v>191312.98725279645</v>
      </c>
      <c r="W44" s="122">
        <f t="shared" si="0"/>
        <v>191313</v>
      </c>
      <c r="X44" s="49">
        <v>390603</v>
      </c>
      <c r="Y44" s="49">
        <v>268005</v>
      </c>
      <c r="Z44" s="48"/>
      <c r="AA44" s="48"/>
      <c r="AB44" s="48"/>
    </row>
    <row r="45" spans="1:28">
      <c r="A45">
        <v>43</v>
      </c>
      <c r="B45" s="12">
        <v>38</v>
      </c>
      <c r="C45" t="s">
        <v>471</v>
      </c>
      <c r="D45" s="14"/>
      <c r="E45" s="14"/>
      <c r="F45" s="14"/>
      <c r="G45" s="14"/>
      <c r="H45" s="14"/>
      <c r="I45" s="14"/>
      <c r="J45" s="14"/>
      <c r="K45" s="47" t="str">
        <f>IF($C45='4. Board Level Worksheet'!$C$5,'4. Board Level Worksheet'!$C$18,"")</f>
        <v/>
      </c>
      <c r="L45" s="47" t="str">
        <f>IF($C45='4. Board Level Worksheet'!$C$5,'4. Board Level Worksheet'!$C$19,"")</f>
        <v/>
      </c>
      <c r="M45" s="49" t="str">
        <f>IF($C45='4. Board Level Worksheet'!$C$5,'4. Board Level Worksheet'!$C$21,"")</f>
        <v/>
      </c>
      <c r="N45" s="49" t="str">
        <f>IF($C45='4. Board Level Worksheet'!$C$5,'4. Board Level Worksheet'!$C$28,"")</f>
        <v/>
      </c>
      <c r="O45" s="49" t="str">
        <f>IF($C45='4. Board Level Worksheet'!$C$5,'4. Board Level Worksheet'!#REF!,"")</f>
        <v/>
      </c>
      <c r="P45" t="s">
        <v>471</v>
      </c>
      <c r="Q45" s="49">
        <v>523800</v>
      </c>
      <c r="R45" s="49">
        <v>523800</v>
      </c>
      <c r="S45" s="49">
        <v>303142</v>
      </c>
      <c r="T45" s="49">
        <v>50000</v>
      </c>
      <c r="U45" s="49">
        <v>69</v>
      </c>
      <c r="V45" s="122">
        <v>101968.85107382551</v>
      </c>
      <c r="W45" s="122">
        <f t="shared" si="0"/>
        <v>101969</v>
      </c>
      <c r="X45" s="49">
        <v>318080</v>
      </c>
      <c r="Y45" s="49">
        <v>248981</v>
      </c>
      <c r="Z45" s="48"/>
      <c r="AA45" s="48"/>
      <c r="AB45" s="48"/>
    </row>
    <row r="46" spans="1:28">
      <c r="A46">
        <v>44</v>
      </c>
      <c r="B46" s="12">
        <v>39</v>
      </c>
      <c r="C46" t="s">
        <v>472</v>
      </c>
      <c r="D46" s="14"/>
      <c r="E46" s="14"/>
      <c r="F46" s="14"/>
      <c r="G46" s="14"/>
      <c r="H46" s="14"/>
      <c r="I46" s="14"/>
      <c r="J46" s="14"/>
      <c r="K46" s="47" t="str">
        <f>IF($C46='4. Board Level Worksheet'!$C$5,'4. Board Level Worksheet'!$C$18,"")</f>
        <v/>
      </c>
      <c r="L46" s="47" t="str">
        <f>IF($C46='4. Board Level Worksheet'!$C$5,'4. Board Level Worksheet'!$C$19,"")</f>
        <v/>
      </c>
      <c r="M46" s="49" t="str">
        <f>IF($C46='4. Board Level Worksheet'!$C$5,'4. Board Level Worksheet'!$C$21,"")</f>
        <v/>
      </c>
      <c r="N46" s="49" t="str">
        <f>IF($C46='4. Board Level Worksheet'!$C$5,'4. Board Level Worksheet'!$C$28,"")</f>
        <v/>
      </c>
      <c r="O46" s="49" t="str">
        <f>IF($C46='4. Board Level Worksheet'!$C$5,'4. Board Level Worksheet'!#REF!,"")</f>
        <v/>
      </c>
      <c r="P46" t="s">
        <v>472</v>
      </c>
      <c r="Q46" s="49">
        <v>227000</v>
      </c>
      <c r="R46" s="49">
        <v>227000</v>
      </c>
      <c r="S46" s="49">
        <v>125966</v>
      </c>
      <c r="T46" s="49">
        <v>21000</v>
      </c>
      <c r="U46" s="49">
        <v>75</v>
      </c>
      <c r="V46" s="122">
        <v>94199.795753914994</v>
      </c>
      <c r="W46" s="122">
        <f t="shared" si="0"/>
        <v>94200</v>
      </c>
      <c r="X46" s="49">
        <v>166436</v>
      </c>
      <c r="Y46" s="49">
        <v>124033</v>
      </c>
      <c r="Z46" s="48"/>
      <c r="AA46" s="48"/>
      <c r="AB46" s="48"/>
    </row>
    <row r="47" spans="1:28">
      <c r="A47">
        <v>45</v>
      </c>
      <c r="B47" s="12">
        <v>40</v>
      </c>
      <c r="C47" t="s">
        <v>473</v>
      </c>
      <c r="D47" s="14"/>
      <c r="E47" s="14"/>
      <c r="F47" s="14"/>
      <c r="G47" s="14"/>
      <c r="H47" s="14"/>
      <c r="I47" s="14"/>
      <c r="J47" s="14"/>
      <c r="K47" s="47" t="str">
        <f>IF($C47='4. Board Level Worksheet'!$C$5,'4. Board Level Worksheet'!$C$18,"")</f>
        <v/>
      </c>
      <c r="L47" s="47" t="str">
        <f>IF($C47='4. Board Level Worksheet'!$C$5,'4. Board Level Worksheet'!$C$19,"")</f>
        <v/>
      </c>
      <c r="M47" s="49" t="str">
        <f>IF($C47='4. Board Level Worksheet'!$C$5,'4. Board Level Worksheet'!$C$21,"")</f>
        <v/>
      </c>
      <c r="N47" s="49" t="str">
        <f>IF($C47='4. Board Level Worksheet'!$C$5,'4. Board Level Worksheet'!$C$28,"")</f>
        <v/>
      </c>
      <c r="O47" s="49" t="str">
        <f>IF($C47='4. Board Level Worksheet'!$C$5,'4. Board Level Worksheet'!#REF!,"")</f>
        <v/>
      </c>
      <c r="P47" t="s">
        <v>473</v>
      </c>
      <c r="Q47" s="49">
        <v>2024700</v>
      </c>
      <c r="R47" s="49">
        <v>2024700</v>
      </c>
      <c r="S47" s="49">
        <v>1221920</v>
      </c>
      <c r="T47" s="49">
        <v>203000</v>
      </c>
      <c r="U47" s="49">
        <v>1766</v>
      </c>
      <c r="V47" s="122">
        <v>1824756.8682639822</v>
      </c>
      <c r="W47" s="122">
        <f t="shared" si="0"/>
        <v>1824757</v>
      </c>
      <c r="X47" s="49">
        <v>2043519</v>
      </c>
      <c r="Y47" s="49">
        <v>1419899</v>
      </c>
      <c r="Z47" s="48"/>
      <c r="AA47" s="48"/>
      <c r="AB47" s="48"/>
    </row>
    <row r="48" spans="1:28">
      <c r="A48">
        <v>46</v>
      </c>
      <c r="B48" s="12">
        <v>41</v>
      </c>
      <c r="C48" t="s">
        <v>474</v>
      </c>
      <c r="D48" s="14"/>
      <c r="E48" s="14"/>
      <c r="F48" s="14"/>
      <c r="G48" s="14"/>
      <c r="H48" s="14"/>
      <c r="I48" s="14"/>
      <c r="J48" s="14"/>
      <c r="K48" s="47" t="str">
        <f>IF($C48='4. Board Level Worksheet'!$C$5,'4. Board Level Worksheet'!$C$18,"")</f>
        <v/>
      </c>
      <c r="L48" s="47" t="str">
        <f>IF($C48='4. Board Level Worksheet'!$C$5,'4. Board Level Worksheet'!$C$19,"")</f>
        <v/>
      </c>
      <c r="M48" s="49" t="str">
        <f>IF($C48='4. Board Level Worksheet'!$C$5,'4. Board Level Worksheet'!$C$21,"")</f>
        <v/>
      </c>
      <c r="N48" s="49" t="str">
        <f>IF($C48='4. Board Level Worksheet'!$C$5,'4. Board Level Worksheet'!$C$28,"")</f>
        <v/>
      </c>
      <c r="O48" s="49" t="str">
        <f>IF($C48='4. Board Level Worksheet'!$C$5,'4. Board Level Worksheet'!#REF!,"")</f>
        <v/>
      </c>
      <c r="P48" t="s">
        <v>474</v>
      </c>
      <c r="Q48" s="49">
        <v>367900</v>
      </c>
      <c r="R48" s="49">
        <v>367900</v>
      </c>
      <c r="S48" s="49">
        <v>211308</v>
      </c>
      <c r="T48" s="49">
        <v>8000</v>
      </c>
      <c r="U48" s="49">
        <v>39</v>
      </c>
      <c r="V48" s="122">
        <v>95170.927668903809</v>
      </c>
      <c r="W48" s="122">
        <f t="shared" si="0"/>
        <v>95171</v>
      </c>
      <c r="X48" s="49">
        <v>212374</v>
      </c>
      <c r="Y48" s="49">
        <v>173578</v>
      </c>
      <c r="Z48" s="48"/>
      <c r="AA48" s="48"/>
      <c r="AB48" s="48"/>
    </row>
    <row r="49" spans="1:28">
      <c r="A49">
        <v>47</v>
      </c>
      <c r="B49" s="12">
        <v>42</v>
      </c>
      <c r="C49" t="s">
        <v>475</v>
      </c>
      <c r="D49" s="14"/>
      <c r="E49" s="14"/>
      <c r="F49" s="14"/>
      <c r="G49" s="14"/>
      <c r="H49" s="14"/>
      <c r="I49" s="14"/>
      <c r="J49" s="14"/>
      <c r="K49" s="47" t="str">
        <f>IF($C49='4. Board Level Worksheet'!$C$5,'4. Board Level Worksheet'!$C$18,"")</f>
        <v/>
      </c>
      <c r="L49" s="47" t="str">
        <f>IF($C49='4. Board Level Worksheet'!$C$5,'4. Board Level Worksheet'!$C$19,"")</f>
        <v/>
      </c>
      <c r="M49" s="49" t="str">
        <f>IF($C49='4. Board Level Worksheet'!$C$5,'4. Board Level Worksheet'!$C$21,"")</f>
        <v/>
      </c>
      <c r="N49" s="49" t="str">
        <f>IF($C49='4. Board Level Worksheet'!$C$5,'4. Board Level Worksheet'!$C$28,"")</f>
        <v/>
      </c>
      <c r="O49" s="49" t="str">
        <f>IF($C49='4. Board Level Worksheet'!$C$5,'4. Board Level Worksheet'!#REF!,"")</f>
        <v/>
      </c>
      <c r="P49" t="s">
        <v>475</v>
      </c>
      <c r="Q49" s="49">
        <v>1027000</v>
      </c>
      <c r="R49" s="49">
        <v>1027000</v>
      </c>
      <c r="S49" s="49">
        <v>697289</v>
      </c>
      <c r="T49" s="49">
        <v>141000</v>
      </c>
      <c r="U49" s="49">
        <v>499</v>
      </c>
      <c r="V49" s="122">
        <v>543833.87239373603</v>
      </c>
      <c r="W49" s="122">
        <f t="shared" si="0"/>
        <v>543834</v>
      </c>
      <c r="X49" s="49">
        <v>542858</v>
      </c>
      <c r="Y49" s="49">
        <v>437832</v>
      </c>
      <c r="Z49" s="48"/>
      <c r="AA49" s="48"/>
      <c r="AB49" s="48"/>
    </row>
    <row r="50" spans="1:28">
      <c r="A50">
        <v>48</v>
      </c>
      <c r="B50" s="12">
        <v>43</v>
      </c>
      <c r="C50" t="s">
        <v>476</v>
      </c>
      <c r="D50" s="14"/>
      <c r="E50" s="14"/>
      <c r="F50" s="14"/>
      <c r="G50" s="14"/>
      <c r="H50" s="14"/>
      <c r="I50" s="14"/>
      <c r="J50" s="14"/>
      <c r="K50" s="47" t="str">
        <f>IF($C50='4. Board Level Worksheet'!$C$5,'4. Board Level Worksheet'!$C$18,"")</f>
        <v/>
      </c>
      <c r="L50" s="47" t="str">
        <f>IF($C50='4. Board Level Worksheet'!$C$5,'4. Board Level Worksheet'!$C$19,"")</f>
        <v/>
      </c>
      <c r="M50" s="49" t="str">
        <f>IF($C50='4. Board Level Worksheet'!$C$5,'4. Board Level Worksheet'!$C$21,"")</f>
        <v/>
      </c>
      <c r="N50" s="49" t="str">
        <f>IF($C50='4. Board Level Worksheet'!$C$5,'4. Board Level Worksheet'!$C$28,"")</f>
        <v/>
      </c>
      <c r="O50" s="49" t="str">
        <f>IF($C50='4. Board Level Worksheet'!$C$5,'4. Board Level Worksheet'!#REF!,"")</f>
        <v/>
      </c>
      <c r="P50" t="s">
        <v>476</v>
      </c>
      <c r="Q50" s="49">
        <v>1702200</v>
      </c>
      <c r="R50" s="49">
        <v>1702200</v>
      </c>
      <c r="S50" s="49">
        <v>1034392.9999999999</v>
      </c>
      <c r="T50" s="49">
        <v>131000</v>
      </c>
      <c r="U50" s="49">
        <v>160</v>
      </c>
      <c r="V50" s="122">
        <v>236956.18725727071</v>
      </c>
      <c r="W50" s="122">
        <f t="shared" si="0"/>
        <v>236956</v>
      </c>
      <c r="X50" s="49">
        <v>743208</v>
      </c>
      <c r="Y50" s="49">
        <v>625298</v>
      </c>
      <c r="Z50" s="48"/>
      <c r="AA50" s="48"/>
      <c r="AB50" s="48"/>
    </row>
    <row r="51" spans="1:28">
      <c r="A51">
        <v>49</v>
      </c>
      <c r="B51" s="12">
        <v>44</v>
      </c>
      <c r="C51" t="s">
        <v>477</v>
      </c>
      <c r="D51" s="14"/>
      <c r="E51" s="14"/>
      <c r="F51" s="14"/>
      <c r="G51" s="14"/>
      <c r="H51" s="14"/>
      <c r="I51" s="14"/>
      <c r="J51" s="14"/>
      <c r="K51" s="47" t="str">
        <f>IF($C51='4. Board Level Worksheet'!$C$5,'4. Board Level Worksheet'!$C$18,"")</f>
        <v/>
      </c>
      <c r="L51" s="47" t="str">
        <f>IF($C51='4. Board Level Worksheet'!$C$5,'4. Board Level Worksheet'!$C$19,"")</f>
        <v/>
      </c>
      <c r="M51" s="49" t="str">
        <f>IF($C51='4. Board Level Worksheet'!$C$5,'4. Board Level Worksheet'!$C$21,"")</f>
        <v/>
      </c>
      <c r="N51" s="49" t="str">
        <f>IF($C51='4. Board Level Worksheet'!$C$5,'4. Board Level Worksheet'!$C$28,"")</f>
        <v/>
      </c>
      <c r="O51" s="49" t="str">
        <f>IF($C51='4. Board Level Worksheet'!$C$5,'4. Board Level Worksheet'!#REF!,"")</f>
        <v/>
      </c>
      <c r="P51" t="s">
        <v>477</v>
      </c>
      <c r="Q51" s="49">
        <v>500400</v>
      </c>
      <c r="R51" s="49">
        <v>500400</v>
      </c>
      <c r="S51" s="49">
        <v>311761</v>
      </c>
      <c r="T51" s="49">
        <v>55000</v>
      </c>
      <c r="U51" s="49">
        <v>72</v>
      </c>
      <c r="V51" s="122">
        <v>103911.11490380314</v>
      </c>
      <c r="W51" s="122">
        <f t="shared" si="0"/>
        <v>103911</v>
      </c>
      <c r="X51" s="49">
        <v>255485</v>
      </c>
      <c r="Y51" s="49">
        <v>214379</v>
      </c>
      <c r="Z51" s="48"/>
      <c r="AA51" s="48"/>
      <c r="AB51" s="48"/>
    </row>
    <row r="52" spans="1:28">
      <c r="A52">
        <v>50</v>
      </c>
      <c r="B52" s="12">
        <v>45</v>
      </c>
      <c r="C52" t="s">
        <v>478</v>
      </c>
      <c r="D52" s="14"/>
      <c r="E52" s="14"/>
      <c r="F52" s="14"/>
      <c r="G52" s="14"/>
      <c r="H52" s="14"/>
      <c r="I52" s="14"/>
      <c r="J52" s="14"/>
      <c r="K52" s="47" t="str">
        <f>IF($C52='4. Board Level Worksheet'!$C$5,'4. Board Level Worksheet'!$C$18,"")</f>
        <v/>
      </c>
      <c r="L52" s="47" t="str">
        <f>IF($C52='4. Board Level Worksheet'!$C$5,'4. Board Level Worksheet'!$C$19,"")</f>
        <v/>
      </c>
      <c r="M52" s="49" t="str">
        <f>IF($C52='4. Board Level Worksheet'!$C$5,'4. Board Level Worksheet'!$C$21,"")</f>
        <v/>
      </c>
      <c r="N52" s="49" t="str">
        <f>IF($C52='4. Board Level Worksheet'!$C$5,'4. Board Level Worksheet'!$C$28,"")</f>
        <v/>
      </c>
      <c r="O52" s="49" t="str">
        <f>IF($C52='4. Board Level Worksheet'!$C$5,'4. Board Level Worksheet'!#REF!,"")</f>
        <v/>
      </c>
      <c r="P52" t="s">
        <v>478</v>
      </c>
      <c r="Q52" s="49">
        <v>471100</v>
      </c>
      <c r="R52" s="49">
        <v>471100</v>
      </c>
      <c r="S52" s="49">
        <v>295396</v>
      </c>
      <c r="T52" s="49">
        <v>47000</v>
      </c>
      <c r="U52" s="49">
        <v>98</v>
      </c>
      <c r="V52" s="122">
        <v>127218.28086353469</v>
      </c>
      <c r="W52" s="122">
        <f t="shared" si="0"/>
        <v>127218</v>
      </c>
      <c r="X52" s="49">
        <v>321391</v>
      </c>
      <c r="Y52" s="49">
        <v>248496</v>
      </c>
      <c r="Z52" s="48"/>
      <c r="AA52" s="48"/>
      <c r="AB52" s="48"/>
    </row>
    <row r="53" spans="1:28">
      <c r="A53">
        <v>51</v>
      </c>
      <c r="B53" s="12">
        <v>46</v>
      </c>
      <c r="C53" t="s">
        <v>479</v>
      </c>
      <c r="D53" s="14"/>
      <c r="E53" s="14"/>
      <c r="F53" s="14"/>
      <c r="G53" s="14"/>
      <c r="H53" s="14"/>
      <c r="I53" s="14"/>
      <c r="J53" s="14"/>
      <c r="K53" s="47" t="str">
        <f>IF($C53='4. Board Level Worksheet'!$C$5,'4. Board Level Worksheet'!$C$18,"")</f>
        <v/>
      </c>
      <c r="L53" s="47" t="str">
        <f>IF($C53='4. Board Level Worksheet'!$C$5,'4. Board Level Worksheet'!$C$19,"")</f>
        <v/>
      </c>
      <c r="M53" s="49" t="str">
        <f>IF($C53='4. Board Level Worksheet'!$C$5,'4. Board Level Worksheet'!$C$21,"")</f>
        <v/>
      </c>
      <c r="N53" s="49" t="str">
        <f>IF($C53='4. Board Level Worksheet'!$C$5,'4. Board Level Worksheet'!$C$28,"")</f>
        <v/>
      </c>
      <c r="O53" s="49" t="str">
        <f>IF($C53='4. Board Level Worksheet'!$C$5,'4. Board Level Worksheet'!#REF!,"")</f>
        <v/>
      </c>
      <c r="P53" t="s">
        <v>479</v>
      </c>
      <c r="Q53" s="49">
        <v>582000</v>
      </c>
      <c r="R53" s="49">
        <v>582000</v>
      </c>
      <c r="S53" s="49">
        <v>503317</v>
      </c>
      <c r="T53" s="49">
        <v>77000</v>
      </c>
      <c r="U53" s="49">
        <v>105</v>
      </c>
      <c r="V53" s="122">
        <v>138871.86384340047</v>
      </c>
      <c r="W53" s="122">
        <f t="shared" si="0"/>
        <v>138872</v>
      </c>
      <c r="X53" s="49">
        <v>265281</v>
      </c>
      <c r="Y53" s="49">
        <v>224478</v>
      </c>
      <c r="Z53" s="48"/>
      <c r="AA53" s="48"/>
      <c r="AB53" s="48"/>
    </row>
    <row r="54" spans="1:28">
      <c r="A54">
        <v>52</v>
      </c>
      <c r="B54" s="12">
        <v>47</v>
      </c>
      <c r="C54" t="s">
        <v>480</v>
      </c>
      <c r="D54" s="14"/>
      <c r="E54" s="14"/>
      <c r="F54" s="14"/>
      <c r="G54" s="14"/>
      <c r="H54" s="14"/>
      <c r="I54" s="14"/>
      <c r="J54" s="14"/>
      <c r="K54" s="47" t="str">
        <f>IF($C54='4. Board Level Worksheet'!$C$5,'4. Board Level Worksheet'!$C$18,"")</f>
        <v/>
      </c>
      <c r="L54" s="47" t="str">
        <f>IF($C54='4. Board Level Worksheet'!$C$5,'4. Board Level Worksheet'!$C$19,"")</f>
        <v/>
      </c>
      <c r="M54" s="49" t="str">
        <f>IF($C54='4. Board Level Worksheet'!$C$5,'4. Board Level Worksheet'!$C$21,"")</f>
        <v/>
      </c>
      <c r="N54" s="49" t="str">
        <f>IF($C54='4. Board Level Worksheet'!$C$5,'4. Board Level Worksheet'!$C$28,"")</f>
        <v/>
      </c>
      <c r="O54" s="49" t="str">
        <f>IF($C54='4. Board Level Worksheet'!$C$5,'4. Board Level Worksheet'!#REF!,"")</f>
        <v/>
      </c>
      <c r="P54" t="s">
        <v>480</v>
      </c>
      <c r="Q54" s="49">
        <v>567800</v>
      </c>
      <c r="R54" s="49">
        <v>567800</v>
      </c>
      <c r="S54" s="49">
        <v>418581</v>
      </c>
      <c r="T54" s="49">
        <v>70000</v>
      </c>
      <c r="U54" s="49">
        <v>283</v>
      </c>
      <c r="V54" s="122">
        <v>311733.34471140942</v>
      </c>
      <c r="W54" s="122">
        <f t="shared" si="0"/>
        <v>311733</v>
      </c>
      <c r="X54" s="49">
        <v>410195</v>
      </c>
      <c r="Y54" s="49">
        <v>310638</v>
      </c>
      <c r="Z54" s="48"/>
      <c r="AA54" s="48"/>
      <c r="AB54" s="48"/>
    </row>
    <row r="55" spans="1:28">
      <c r="A55">
        <v>53</v>
      </c>
      <c r="B55" s="12">
        <v>48</v>
      </c>
      <c r="C55" t="s">
        <v>481</v>
      </c>
      <c r="D55" s="14"/>
      <c r="E55" s="14"/>
      <c r="F55" s="14"/>
      <c r="G55" s="14"/>
      <c r="H55" s="14"/>
      <c r="I55" s="14"/>
      <c r="J55" s="14"/>
      <c r="K55" s="47" t="str">
        <f>IF($C55='4. Board Level Worksheet'!$C$5,'4. Board Level Worksheet'!$C$18,"")</f>
        <v/>
      </c>
      <c r="L55" s="47" t="str">
        <f>IF($C55='4. Board Level Worksheet'!$C$5,'4. Board Level Worksheet'!$C$19,"")</f>
        <v/>
      </c>
      <c r="M55" s="49" t="str">
        <f>IF($C55='4. Board Level Worksheet'!$C$5,'4. Board Level Worksheet'!$C$21,"")</f>
        <v/>
      </c>
      <c r="N55" s="49" t="str">
        <f>IF($C55='4. Board Level Worksheet'!$C$5,'4. Board Level Worksheet'!$C$28,"")</f>
        <v/>
      </c>
      <c r="O55" s="49" t="str">
        <f>IF($C55='4. Board Level Worksheet'!$C$5,'4. Board Level Worksheet'!#REF!,"")</f>
        <v/>
      </c>
      <c r="P55" t="s">
        <v>481</v>
      </c>
      <c r="Q55" s="49">
        <v>207000</v>
      </c>
      <c r="R55" s="49">
        <v>207000</v>
      </c>
      <c r="S55" s="49">
        <v>108067</v>
      </c>
      <c r="T55" s="49">
        <v>20000</v>
      </c>
      <c r="U55" s="49">
        <v>25</v>
      </c>
      <c r="V55" s="122">
        <v>44672.068089485459</v>
      </c>
      <c r="W55" s="122">
        <f t="shared" si="0"/>
        <v>44672</v>
      </c>
      <c r="X55" s="49">
        <v>110092</v>
      </c>
      <c r="Y55" s="49">
        <v>92149</v>
      </c>
      <c r="Z55" s="48"/>
      <c r="AA55" s="48"/>
      <c r="AB55" s="48"/>
    </row>
    <row r="56" spans="1:28">
      <c r="A56">
        <v>54</v>
      </c>
      <c r="B56" s="12">
        <v>49</v>
      </c>
      <c r="C56" t="s">
        <v>482</v>
      </c>
      <c r="D56" s="14"/>
      <c r="E56" s="14"/>
      <c r="F56" s="14"/>
      <c r="G56" s="14"/>
      <c r="H56" s="14"/>
      <c r="I56" s="14"/>
      <c r="J56" s="14"/>
      <c r="K56" s="47" t="str">
        <f>IF($C56='4. Board Level Worksheet'!$C$5,'4. Board Level Worksheet'!$C$18,"")</f>
        <v/>
      </c>
      <c r="L56" s="47" t="str">
        <f>IF($C56='4. Board Level Worksheet'!$C$5,'4. Board Level Worksheet'!$C$19,"")</f>
        <v/>
      </c>
      <c r="M56" s="49" t="str">
        <f>IF($C56='4. Board Level Worksheet'!$C$5,'4. Board Level Worksheet'!$C$21,"")</f>
        <v/>
      </c>
      <c r="N56" s="49" t="str">
        <f>IF($C56='4. Board Level Worksheet'!$C$5,'4. Board Level Worksheet'!$C$28,"")</f>
        <v/>
      </c>
      <c r="O56" s="49" t="str">
        <f>IF($C56='4. Board Level Worksheet'!$C$5,'4. Board Level Worksheet'!#REF!,"")</f>
        <v/>
      </c>
      <c r="P56" t="s">
        <v>482</v>
      </c>
      <c r="Q56" s="49">
        <v>500800</v>
      </c>
      <c r="R56" s="49">
        <v>500800</v>
      </c>
      <c r="S56" s="49">
        <v>344326</v>
      </c>
      <c r="T56" s="49">
        <v>20000</v>
      </c>
      <c r="U56" s="49">
        <v>69</v>
      </c>
      <c r="V56" s="122">
        <v>138871.86384340047</v>
      </c>
      <c r="W56" s="122">
        <f t="shared" si="0"/>
        <v>138872</v>
      </c>
      <c r="X56" s="49">
        <v>276127</v>
      </c>
      <c r="Y56" s="49">
        <v>220731</v>
      </c>
      <c r="Z56" s="48"/>
      <c r="AA56" s="48"/>
      <c r="AB56" s="48"/>
    </row>
    <row r="57" spans="1:28">
      <c r="A57">
        <v>55</v>
      </c>
      <c r="B57" s="12">
        <v>50</v>
      </c>
      <c r="C57" t="s">
        <v>483</v>
      </c>
      <c r="D57" s="14"/>
      <c r="E57" s="14"/>
      <c r="F57" s="14"/>
      <c r="G57" s="14"/>
      <c r="H57" s="14"/>
      <c r="I57" s="14"/>
      <c r="J57" s="14"/>
      <c r="K57" s="47" t="str">
        <f>IF($C57='4. Board Level Worksheet'!$C$5,'4. Board Level Worksheet'!$C$18,"")</f>
        <v/>
      </c>
      <c r="L57" s="47" t="str">
        <f>IF($C57='4. Board Level Worksheet'!$C$5,'4. Board Level Worksheet'!$C$19,"")</f>
        <v/>
      </c>
      <c r="M57" s="49" t="str">
        <f>IF($C57='4. Board Level Worksheet'!$C$5,'4. Board Level Worksheet'!$C$21,"")</f>
        <v/>
      </c>
      <c r="N57" s="49" t="str">
        <f>IF($C57='4. Board Level Worksheet'!$C$5,'4. Board Level Worksheet'!$C$28,"")</f>
        <v/>
      </c>
      <c r="O57" s="49" t="str">
        <f>IF($C57='4. Board Level Worksheet'!$C$5,'4. Board Level Worksheet'!#REF!,"")</f>
        <v/>
      </c>
      <c r="P57" t="s">
        <v>483</v>
      </c>
      <c r="Q57" s="49">
        <v>552300</v>
      </c>
      <c r="R57" s="49">
        <v>552300</v>
      </c>
      <c r="S57" s="49">
        <v>275261</v>
      </c>
      <c r="T57" s="49">
        <v>57000</v>
      </c>
      <c r="U57" s="49">
        <v>147</v>
      </c>
      <c r="V57" s="122">
        <v>180630.53618791947</v>
      </c>
      <c r="W57" s="122">
        <f t="shared" si="0"/>
        <v>180631</v>
      </c>
      <c r="X57" s="49">
        <v>301302</v>
      </c>
      <c r="Y57" s="49">
        <v>247209</v>
      </c>
      <c r="Z57" s="48"/>
      <c r="AA57" s="48"/>
      <c r="AB57" s="48"/>
    </row>
    <row r="58" spans="1:28">
      <c r="A58">
        <v>56</v>
      </c>
      <c r="B58" s="12">
        <v>51</v>
      </c>
      <c r="C58" t="s">
        <v>484</v>
      </c>
      <c r="D58" s="14"/>
      <c r="E58" s="14"/>
      <c r="F58" s="14"/>
      <c r="G58" s="14"/>
      <c r="H58" s="14"/>
      <c r="I58" s="14"/>
      <c r="J58" s="14"/>
      <c r="K58" s="47" t="str">
        <f>IF($C58='4. Board Level Worksheet'!$C$5,'4. Board Level Worksheet'!$C$18,"")</f>
        <v/>
      </c>
      <c r="L58" s="47" t="str">
        <f>IF($C58='4. Board Level Worksheet'!$C$5,'4. Board Level Worksheet'!$C$19,"")</f>
        <v/>
      </c>
      <c r="M58" s="49" t="str">
        <f>IF($C58='4. Board Level Worksheet'!$C$5,'4. Board Level Worksheet'!$C$21,"")</f>
        <v/>
      </c>
      <c r="N58" s="49" t="str">
        <f>IF($C58='4. Board Level Worksheet'!$C$5,'4. Board Level Worksheet'!$C$28,"")</f>
        <v/>
      </c>
      <c r="O58" s="49" t="str">
        <f>IF($C58='4. Board Level Worksheet'!$C$5,'4. Board Level Worksheet'!#REF!,"")</f>
        <v/>
      </c>
      <c r="P58" t="s">
        <v>484</v>
      </c>
      <c r="Q58" s="49">
        <v>279800</v>
      </c>
      <c r="R58" s="49">
        <v>279800</v>
      </c>
      <c r="S58" s="49">
        <v>153358</v>
      </c>
      <c r="T58" s="49">
        <v>24000</v>
      </c>
      <c r="U58" s="49">
        <v>117</v>
      </c>
      <c r="V58" s="122">
        <v>138871.86384340047</v>
      </c>
      <c r="W58" s="122">
        <f t="shared" si="0"/>
        <v>138872</v>
      </c>
      <c r="X58" s="49">
        <v>223183</v>
      </c>
      <c r="Y58" s="49">
        <v>163694</v>
      </c>
      <c r="Z58" s="48"/>
      <c r="AA58" s="48"/>
      <c r="AB58" s="48"/>
    </row>
    <row r="59" spans="1:28">
      <c r="A59">
        <v>57</v>
      </c>
      <c r="B59" s="12">
        <v>52</v>
      </c>
      <c r="C59" t="s">
        <v>485</v>
      </c>
      <c r="D59" s="14"/>
      <c r="E59" s="14"/>
      <c r="F59" s="14"/>
      <c r="G59" s="14"/>
      <c r="H59" s="14"/>
      <c r="I59" s="14"/>
      <c r="J59" s="14"/>
      <c r="K59" s="47" t="str">
        <f>IF($C59='4. Board Level Worksheet'!$C$5,'4. Board Level Worksheet'!$C$18,"")</f>
        <v/>
      </c>
      <c r="L59" s="47" t="str">
        <f>IF($C59='4. Board Level Worksheet'!$C$5,'4. Board Level Worksheet'!$C$19,"")</f>
        <v/>
      </c>
      <c r="M59" s="49" t="str">
        <f>IF($C59='4. Board Level Worksheet'!$C$5,'4. Board Level Worksheet'!$C$21,"")</f>
        <v/>
      </c>
      <c r="N59" s="49" t="str">
        <f>IF($C59='4. Board Level Worksheet'!$C$5,'4. Board Level Worksheet'!$C$28,"")</f>
        <v/>
      </c>
      <c r="O59" s="49" t="str">
        <f>IF($C59='4. Board Level Worksheet'!$C$5,'4. Board Level Worksheet'!#REF!,"")</f>
        <v/>
      </c>
      <c r="P59" t="s">
        <v>485</v>
      </c>
      <c r="Q59" s="49">
        <v>354400</v>
      </c>
      <c r="R59" s="49">
        <v>354400</v>
      </c>
      <c r="S59" s="49">
        <v>192184</v>
      </c>
      <c r="T59" s="49">
        <v>30000</v>
      </c>
      <c r="U59" s="49">
        <v>178</v>
      </c>
      <c r="V59" s="122">
        <v>201024.30640268457</v>
      </c>
      <c r="W59" s="122">
        <f t="shared" si="0"/>
        <v>201024</v>
      </c>
      <c r="X59" s="49">
        <v>229413</v>
      </c>
      <c r="Y59" s="49">
        <v>174348</v>
      </c>
      <c r="Z59" s="48"/>
      <c r="AA59" s="48"/>
      <c r="AB59" s="48"/>
    </row>
    <row r="60" spans="1:28">
      <c r="A60">
        <v>58</v>
      </c>
      <c r="B60" s="12">
        <v>53</v>
      </c>
      <c r="C60" t="s">
        <v>486</v>
      </c>
      <c r="D60" s="14"/>
      <c r="E60" s="14"/>
      <c r="F60" s="14"/>
      <c r="G60" s="14"/>
      <c r="H60" s="14"/>
      <c r="I60" s="14"/>
      <c r="J60" s="14"/>
      <c r="K60" s="47" t="str">
        <f>IF($C60='4. Board Level Worksheet'!$C$5,'4. Board Level Worksheet'!$C$18,"")</f>
        <v/>
      </c>
      <c r="L60" s="47" t="str">
        <f>IF($C60='4. Board Level Worksheet'!$C$5,'4. Board Level Worksheet'!$C$19,"")</f>
        <v/>
      </c>
      <c r="M60" s="49" t="str">
        <f>IF($C60='4. Board Level Worksheet'!$C$5,'4. Board Level Worksheet'!$C$21,"")</f>
        <v/>
      </c>
      <c r="N60" s="49" t="str">
        <f>IF($C60='4. Board Level Worksheet'!$C$5,'4. Board Level Worksheet'!$C$28,"")</f>
        <v/>
      </c>
      <c r="O60" s="49" t="str">
        <f>IF($C60='4. Board Level Worksheet'!$C$5,'4. Board Level Worksheet'!#REF!,"")</f>
        <v/>
      </c>
      <c r="P60" t="s">
        <v>486</v>
      </c>
      <c r="Q60" s="49">
        <v>958500</v>
      </c>
      <c r="R60" s="49">
        <v>958500</v>
      </c>
      <c r="S60" s="49">
        <v>647137</v>
      </c>
      <c r="T60" s="49">
        <v>87000</v>
      </c>
      <c r="U60" s="49">
        <v>286</v>
      </c>
      <c r="V60" s="122">
        <v>327271.45535123046</v>
      </c>
      <c r="W60" s="122">
        <f t="shared" si="0"/>
        <v>327271</v>
      </c>
      <c r="X60" s="49">
        <v>723003</v>
      </c>
      <c r="Y60" s="49">
        <v>557084</v>
      </c>
      <c r="Z60" s="48"/>
      <c r="AA60" s="48"/>
      <c r="AB60" s="48"/>
    </row>
    <row r="61" spans="1:28">
      <c r="A61">
        <v>59</v>
      </c>
      <c r="B61" s="12">
        <v>54</v>
      </c>
      <c r="C61" t="s">
        <v>24</v>
      </c>
      <c r="D61" s="14"/>
      <c r="E61" s="14"/>
      <c r="F61" s="14"/>
      <c r="G61" s="14"/>
      <c r="H61" s="14"/>
      <c r="I61" s="14"/>
      <c r="J61" s="14"/>
      <c r="K61" s="47">
        <f>IF($C61='4. Board Level Worksheet'!$C$5,'4. Board Level Worksheet'!$C$18,"")</f>
        <v>18583290.407894999</v>
      </c>
      <c r="L61" s="47">
        <f>IF($C61='4. Board Level Worksheet'!$C$5,'4. Board Level Worksheet'!$C$19,"")</f>
        <v>3521100</v>
      </c>
      <c r="M61" s="49">
        <f>IF($C61='4. Board Level Worksheet'!$C$5,'4. Board Level Worksheet'!$C$21,"")</f>
        <v>12</v>
      </c>
      <c r="N61" s="49">
        <f>IF($C61='4. Board Level Worksheet'!$C$5,'4. Board Level Worksheet'!$C$28,"")</f>
        <v>560</v>
      </c>
      <c r="O61" s="49" t="e">
        <f>IF($C61='4. Board Level Worksheet'!$C$5,'4. Board Level Worksheet'!#REF!,"")</f>
        <v>#REF!</v>
      </c>
      <c r="P61" t="s">
        <v>24</v>
      </c>
      <c r="Q61" s="49">
        <v>194800</v>
      </c>
      <c r="R61" s="49">
        <v>194800</v>
      </c>
      <c r="S61" s="49">
        <v>75459</v>
      </c>
      <c r="T61" s="49">
        <v>14000</v>
      </c>
      <c r="U61" s="49">
        <v>104</v>
      </c>
      <c r="V61" s="122">
        <v>120420.35745861298</v>
      </c>
      <c r="W61" s="122">
        <f t="shared" si="0"/>
        <v>120420</v>
      </c>
      <c r="X61" s="49">
        <v>238781</v>
      </c>
      <c r="Y61" s="49">
        <v>169635</v>
      </c>
      <c r="Z61" s="48"/>
      <c r="AA61" s="48"/>
      <c r="AB61" s="48"/>
    </row>
    <row r="62" spans="1:28">
      <c r="A62">
        <v>60</v>
      </c>
      <c r="B62" s="12">
        <v>55</v>
      </c>
      <c r="C62" t="s">
        <v>487</v>
      </c>
      <c r="D62" s="14"/>
      <c r="E62" s="14"/>
      <c r="F62" s="14"/>
      <c r="G62" s="14"/>
      <c r="H62" s="14"/>
      <c r="I62" s="14"/>
      <c r="J62" s="14"/>
      <c r="K62" s="47" t="str">
        <f>IF($C62='4. Board Level Worksheet'!$C$5,'4. Board Level Worksheet'!$C$18,"")</f>
        <v/>
      </c>
      <c r="L62" s="47" t="str">
        <f>IF($C62='4. Board Level Worksheet'!$C$5,'4. Board Level Worksheet'!$C$19,"")</f>
        <v/>
      </c>
      <c r="M62" s="49" t="str">
        <f>IF($C62='4. Board Level Worksheet'!$C$5,'4. Board Level Worksheet'!$C$21,"")</f>
        <v/>
      </c>
      <c r="N62" s="49" t="str">
        <f>IF($C62='4. Board Level Worksheet'!$C$5,'4. Board Level Worksheet'!$C$28,"")</f>
        <v/>
      </c>
      <c r="O62" s="49" t="str">
        <f>IF($C62='4. Board Level Worksheet'!$C$5,'4. Board Level Worksheet'!#REF!,"")</f>
        <v/>
      </c>
      <c r="P62" t="s">
        <v>487</v>
      </c>
      <c r="Q62" s="49">
        <v>350400</v>
      </c>
      <c r="R62" s="49">
        <v>350400</v>
      </c>
      <c r="S62" s="49">
        <v>166326</v>
      </c>
      <c r="T62" s="49">
        <v>9000</v>
      </c>
      <c r="U62" s="49">
        <v>204</v>
      </c>
      <c r="V62" s="122">
        <v>228216.00002237139</v>
      </c>
      <c r="W62" s="122">
        <f t="shared" si="0"/>
        <v>228216</v>
      </c>
      <c r="X62" s="49">
        <v>355897</v>
      </c>
      <c r="Y62" s="49">
        <v>241786</v>
      </c>
      <c r="Z62" s="48"/>
      <c r="AA62" s="48"/>
      <c r="AB62" s="48"/>
    </row>
    <row r="63" spans="1:28">
      <c r="A63">
        <v>61</v>
      </c>
      <c r="B63" s="12">
        <v>56</v>
      </c>
      <c r="C63" t="s">
        <v>488</v>
      </c>
      <c r="D63" s="14"/>
      <c r="E63" s="14"/>
      <c r="F63" s="14"/>
      <c r="G63" s="14"/>
      <c r="H63" s="14"/>
      <c r="I63" s="14"/>
      <c r="J63" s="14"/>
      <c r="K63" s="47" t="str">
        <f>IF($C63='4. Board Level Worksheet'!$C$5,'4. Board Level Worksheet'!$C$18,"")</f>
        <v/>
      </c>
      <c r="L63" s="47" t="str">
        <f>IF($C63='4. Board Level Worksheet'!$C$5,'4. Board Level Worksheet'!$C$19,"")</f>
        <v/>
      </c>
      <c r="M63" s="49" t="str">
        <f>IF($C63='4. Board Level Worksheet'!$C$5,'4. Board Level Worksheet'!$C$21,"")</f>
        <v/>
      </c>
      <c r="N63" s="49" t="str">
        <f>IF($C63='4. Board Level Worksheet'!$C$5,'4. Board Level Worksheet'!$C$28,"")</f>
        <v/>
      </c>
      <c r="O63" s="49" t="str">
        <f>IF($C63='4. Board Level Worksheet'!$C$5,'4. Board Level Worksheet'!#REF!,"")</f>
        <v/>
      </c>
      <c r="P63" t="s">
        <v>488</v>
      </c>
      <c r="Q63" s="49">
        <v>69100</v>
      </c>
      <c r="R63" s="49">
        <v>69100</v>
      </c>
      <c r="S63" s="49">
        <v>52442</v>
      </c>
      <c r="T63" s="49">
        <v>10000</v>
      </c>
      <c r="U63" s="49">
        <v>16</v>
      </c>
      <c r="V63" s="122">
        <v>32047.353194630876</v>
      </c>
      <c r="W63" s="122">
        <f t="shared" si="0"/>
        <v>32047</v>
      </c>
      <c r="X63" s="49">
        <v>46696</v>
      </c>
      <c r="Y63" s="49">
        <v>40508</v>
      </c>
      <c r="Z63" s="48"/>
      <c r="AA63" s="48"/>
      <c r="AB63" s="48"/>
    </row>
    <row r="64" spans="1:28">
      <c r="A64">
        <v>62</v>
      </c>
      <c r="B64" s="12">
        <v>57</v>
      </c>
      <c r="C64" t="s">
        <v>489</v>
      </c>
      <c r="D64" s="14"/>
      <c r="E64" s="14"/>
      <c r="F64" s="14"/>
      <c r="G64" s="14"/>
      <c r="H64" s="14"/>
      <c r="I64" s="14"/>
      <c r="J64" s="14"/>
      <c r="K64" s="47" t="str">
        <f>IF($C64='4. Board Level Worksheet'!$C$5,'4. Board Level Worksheet'!$C$18,"")</f>
        <v/>
      </c>
      <c r="L64" s="47" t="str">
        <f>IF($C64='4. Board Level Worksheet'!$C$5,'4. Board Level Worksheet'!$C$19,"")</f>
        <v/>
      </c>
      <c r="M64" s="49" t="str">
        <f>IF($C64='4. Board Level Worksheet'!$C$5,'4. Board Level Worksheet'!$C$21,"")</f>
        <v/>
      </c>
      <c r="N64" s="49" t="str">
        <f>IF($C64='4. Board Level Worksheet'!$C$5,'4. Board Level Worksheet'!$C$28,"")</f>
        <v/>
      </c>
      <c r="O64" s="49" t="str">
        <f>IF($C64='4. Board Level Worksheet'!$C$5,'4. Board Level Worksheet'!#REF!,"")</f>
        <v/>
      </c>
      <c r="P64" t="s">
        <v>489</v>
      </c>
      <c r="Q64" s="49">
        <v>149500</v>
      </c>
      <c r="R64" s="49">
        <v>149500</v>
      </c>
      <c r="S64" s="49">
        <v>77236</v>
      </c>
      <c r="T64" s="49">
        <v>4600</v>
      </c>
      <c r="U64" s="49">
        <v>36</v>
      </c>
      <c r="V64" s="122">
        <v>61181.310644295307</v>
      </c>
      <c r="W64" s="122">
        <f t="shared" si="0"/>
        <v>61181</v>
      </c>
      <c r="X64" s="49">
        <v>114511</v>
      </c>
      <c r="Y64" s="49">
        <v>84796</v>
      </c>
      <c r="Z64" s="48"/>
      <c r="AA64" s="48"/>
      <c r="AB64" s="48"/>
    </row>
    <row r="65" spans="1:28">
      <c r="A65">
        <v>63</v>
      </c>
      <c r="B65" s="12">
        <v>58</v>
      </c>
      <c r="C65" t="s">
        <v>490</v>
      </c>
      <c r="D65" s="14"/>
      <c r="E65" s="14"/>
      <c r="F65" s="14"/>
      <c r="G65" s="14"/>
      <c r="H65" s="14"/>
      <c r="I65" s="14"/>
      <c r="J65" s="14"/>
      <c r="K65" s="47" t="str">
        <f>IF($C65='4. Board Level Worksheet'!$C$5,'4. Board Level Worksheet'!$C$18,"")</f>
        <v/>
      </c>
      <c r="L65" s="47" t="str">
        <f>IF($C65='4. Board Level Worksheet'!$C$5,'4. Board Level Worksheet'!$C$19,"")</f>
        <v/>
      </c>
      <c r="M65" s="49" t="str">
        <f>IF($C65='4. Board Level Worksheet'!$C$5,'4. Board Level Worksheet'!$C$21,"")</f>
        <v/>
      </c>
      <c r="N65" s="49" t="str">
        <f>IF($C65='4. Board Level Worksheet'!$C$5,'4. Board Level Worksheet'!$C$28,"")</f>
        <v/>
      </c>
      <c r="O65" s="49" t="str">
        <f>IF($C65='4. Board Level Worksheet'!$C$5,'4. Board Level Worksheet'!#REF!,"")</f>
        <v/>
      </c>
      <c r="P65" t="s">
        <v>490</v>
      </c>
      <c r="Q65" s="49">
        <v>509500</v>
      </c>
      <c r="R65" s="49">
        <v>509500</v>
      </c>
      <c r="S65" s="49">
        <v>230527</v>
      </c>
      <c r="T65" s="49">
        <v>45000</v>
      </c>
      <c r="U65" s="49">
        <v>67</v>
      </c>
      <c r="V65" s="122">
        <v>100997.7191588367</v>
      </c>
      <c r="W65" s="122">
        <f t="shared" si="0"/>
        <v>100998</v>
      </c>
      <c r="X65" s="49">
        <v>431210</v>
      </c>
      <c r="Y65" s="49">
        <v>308127</v>
      </c>
      <c r="Z65" s="48"/>
      <c r="AA65" s="48"/>
      <c r="AB65" s="48"/>
    </row>
    <row r="66" spans="1:28">
      <c r="A66">
        <v>64</v>
      </c>
      <c r="B66" s="12">
        <v>59</v>
      </c>
      <c r="C66" t="s">
        <v>491</v>
      </c>
      <c r="D66" s="14"/>
      <c r="E66" s="14"/>
      <c r="F66" s="14"/>
      <c r="G66" s="14"/>
      <c r="H66" s="14"/>
      <c r="I66" s="14"/>
      <c r="J66" s="14"/>
      <c r="K66" s="47" t="str">
        <f>IF($C66='4. Board Level Worksheet'!$C$5,'4. Board Level Worksheet'!$C$18,"")</f>
        <v/>
      </c>
      <c r="L66" s="47" t="str">
        <f>IF($C66='4. Board Level Worksheet'!$C$5,'4. Board Level Worksheet'!$C$19,"")</f>
        <v/>
      </c>
      <c r="M66" s="49" t="str">
        <f>IF($C66='4. Board Level Worksheet'!$C$5,'4. Board Level Worksheet'!$C$21,"")</f>
        <v/>
      </c>
      <c r="N66" s="49" t="str">
        <f>IF($C66='4. Board Level Worksheet'!$C$5,'4. Board Level Worksheet'!$C$28,"")</f>
        <v/>
      </c>
      <c r="O66" s="49" t="str">
        <f>IF($C66='4. Board Level Worksheet'!$C$5,'4. Board Level Worksheet'!#REF!,"")</f>
        <v/>
      </c>
      <c r="P66" t="s">
        <v>491</v>
      </c>
      <c r="Q66" s="49">
        <v>390300</v>
      </c>
      <c r="R66" s="49">
        <v>390300</v>
      </c>
      <c r="S66" s="49">
        <v>266663</v>
      </c>
      <c r="T66" s="49">
        <v>45000</v>
      </c>
      <c r="U66" s="49">
        <v>192</v>
      </c>
      <c r="V66" s="122">
        <v>214620.15321252798</v>
      </c>
      <c r="W66" s="122">
        <f t="shared" si="0"/>
        <v>214620</v>
      </c>
      <c r="X66" s="49">
        <v>272722</v>
      </c>
      <c r="Y66" s="49">
        <v>213356</v>
      </c>
      <c r="Z66" s="48"/>
      <c r="AA66" s="48"/>
      <c r="AB66" s="48"/>
    </row>
    <row r="67" spans="1:28">
      <c r="A67">
        <v>65</v>
      </c>
      <c r="B67" s="12" t="s">
        <v>202</v>
      </c>
      <c r="C67" t="s">
        <v>492</v>
      </c>
      <c r="D67" s="14"/>
      <c r="E67" s="14"/>
      <c r="F67" s="14"/>
      <c r="G67" s="14"/>
      <c r="H67" s="14"/>
      <c r="I67" s="14"/>
      <c r="J67" s="14"/>
      <c r="K67" s="47" t="str">
        <f>IF($C67='4. Board Level Worksheet'!$C$5,'4. Board Level Worksheet'!$C$18,"")</f>
        <v/>
      </c>
      <c r="L67" s="47" t="str">
        <f>IF($C67='4. Board Level Worksheet'!$C$5,'4. Board Level Worksheet'!$C$19,"")</f>
        <v/>
      </c>
      <c r="M67" s="49" t="str">
        <f>IF($C67='4. Board Level Worksheet'!$C$5,'4. Board Level Worksheet'!$C$21,"")</f>
        <v/>
      </c>
      <c r="N67" s="49" t="str">
        <f>IF($C67='4. Board Level Worksheet'!$C$5,'4. Board Level Worksheet'!$C$28,"")</f>
        <v/>
      </c>
      <c r="O67" s="49" t="str">
        <f>IF($C67='4. Board Level Worksheet'!$C$5,'4. Board Level Worksheet'!#REF!,"")</f>
        <v/>
      </c>
      <c r="P67" t="s">
        <v>492</v>
      </c>
      <c r="Q67" s="49">
        <v>336700</v>
      </c>
      <c r="R67" s="49">
        <v>336700</v>
      </c>
      <c r="S67" s="49">
        <v>124091</v>
      </c>
      <c r="T67" s="49">
        <v>17000</v>
      </c>
      <c r="U67" s="49">
        <v>170</v>
      </c>
      <c r="V67" s="122">
        <v>190341.85533780762</v>
      </c>
      <c r="W67" s="122">
        <f t="shared" si="0"/>
        <v>190342</v>
      </c>
      <c r="X67" s="49">
        <v>336249</v>
      </c>
      <c r="Y67" s="49">
        <v>224858</v>
      </c>
      <c r="Z67" s="48"/>
      <c r="AA67" s="48"/>
      <c r="AB67" s="48"/>
    </row>
    <row r="68" spans="1:28">
      <c r="A68">
        <v>66</v>
      </c>
      <c r="B68" s="12" t="s">
        <v>207</v>
      </c>
      <c r="C68" t="s">
        <v>493</v>
      </c>
      <c r="D68" s="14"/>
      <c r="E68" s="14"/>
      <c r="F68" s="14"/>
      <c r="G68" s="14"/>
      <c r="H68" s="14"/>
      <c r="I68" s="14"/>
      <c r="J68" s="14"/>
      <c r="K68" s="47" t="str">
        <f>IF($C68='4. Board Level Worksheet'!$C$5,'4. Board Level Worksheet'!$C$18,"")</f>
        <v/>
      </c>
      <c r="L68" s="47" t="str">
        <f>IF($C68='4. Board Level Worksheet'!$C$5,'4. Board Level Worksheet'!$C$19,"")</f>
        <v/>
      </c>
      <c r="M68" s="49" t="str">
        <f>IF($C68='4. Board Level Worksheet'!$C$5,'4. Board Level Worksheet'!$C$21,"")</f>
        <v/>
      </c>
      <c r="N68" s="49" t="str">
        <f>IF($C68='4. Board Level Worksheet'!$C$5,'4. Board Level Worksheet'!$C$28,"")</f>
        <v/>
      </c>
      <c r="O68" s="49" t="str">
        <f>IF($C68='4. Board Level Worksheet'!$C$5,'4. Board Level Worksheet'!#REF!,"")</f>
        <v/>
      </c>
      <c r="P68" t="s">
        <v>493</v>
      </c>
      <c r="Q68" s="49">
        <v>107300</v>
      </c>
      <c r="R68" s="49">
        <v>107300</v>
      </c>
      <c r="S68" s="49">
        <v>63603.999999999993</v>
      </c>
      <c r="T68" s="49">
        <v>10000</v>
      </c>
      <c r="U68" s="49">
        <v>69</v>
      </c>
      <c r="V68" s="122">
        <v>83517.344689038044</v>
      </c>
      <c r="W68" s="122">
        <f t="shared" ref="W68:W74" si="1">ROUND(V68,0)</f>
        <v>83517</v>
      </c>
      <c r="X68" s="49">
        <v>119045</v>
      </c>
      <c r="Y68" s="49">
        <v>79131</v>
      </c>
      <c r="Z68" s="48"/>
      <c r="AA68" s="48"/>
      <c r="AB68" s="48"/>
    </row>
    <row r="69" spans="1:28">
      <c r="A69">
        <v>67</v>
      </c>
      <c r="B69" s="12">
        <v>61</v>
      </c>
      <c r="C69" t="s">
        <v>494</v>
      </c>
      <c r="D69" s="14"/>
      <c r="E69" s="14"/>
      <c r="F69" s="14"/>
      <c r="G69" s="14"/>
      <c r="H69" s="14"/>
      <c r="I69" s="14"/>
      <c r="J69" s="14"/>
      <c r="K69" s="47" t="str">
        <f>IF($C69='4. Board Level Worksheet'!$C$5,'4. Board Level Worksheet'!$C$18,"")</f>
        <v/>
      </c>
      <c r="L69" s="47" t="str">
        <f>IF($C69='4. Board Level Worksheet'!$C$5,'4. Board Level Worksheet'!$C$19,"")</f>
        <v/>
      </c>
      <c r="M69" s="49" t="str">
        <f>IF($C69='4. Board Level Worksheet'!$C$5,'4. Board Level Worksheet'!$C$21,"")</f>
        <v/>
      </c>
      <c r="N69" s="49" t="str">
        <f>IF($C69='4. Board Level Worksheet'!$C$5,'4. Board Level Worksheet'!$C$28,"")</f>
        <v/>
      </c>
      <c r="O69" s="49" t="str">
        <f>IF($C69='4. Board Level Worksheet'!$C$5,'4. Board Level Worksheet'!#REF!,"")</f>
        <v/>
      </c>
      <c r="P69" t="s">
        <v>494</v>
      </c>
      <c r="Q69" s="49">
        <v>370000</v>
      </c>
      <c r="R69" s="49">
        <v>370000</v>
      </c>
      <c r="S69" s="49">
        <v>119952</v>
      </c>
      <c r="T69" s="49">
        <v>0</v>
      </c>
      <c r="U69" s="49">
        <v>385</v>
      </c>
      <c r="V69" s="122">
        <v>165092.42554809846</v>
      </c>
      <c r="W69" s="122">
        <f t="shared" si="1"/>
        <v>165092</v>
      </c>
      <c r="X69" s="49">
        <v>358433</v>
      </c>
      <c r="Y69" s="49">
        <v>246583</v>
      </c>
      <c r="Z69" s="48"/>
      <c r="AA69" s="48"/>
      <c r="AB69" s="48"/>
    </row>
    <row r="70" spans="1:28">
      <c r="A70">
        <v>68</v>
      </c>
      <c r="B70" s="12">
        <v>62</v>
      </c>
      <c r="C70" t="s">
        <v>495</v>
      </c>
      <c r="D70" s="14"/>
      <c r="E70" s="14"/>
      <c r="F70" s="14"/>
      <c r="G70" s="14"/>
      <c r="H70" s="14"/>
      <c r="I70" s="14"/>
      <c r="J70" s="14"/>
      <c r="K70" s="47" t="str">
        <f>IF($C70='4. Board Level Worksheet'!$C$5,'4. Board Level Worksheet'!$C$18,"")</f>
        <v/>
      </c>
      <c r="L70" s="47" t="str">
        <f>IF($C70='4. Board Level Worksheet'!$C$5,'4. Board Level Worksheet'!$C$19,"")</f>
        <v/>
      </c>
      <c r="M70" s="49" t="str">
        <f>IF($C70='4. Board Level Worksheet'!$C$5,'4. Board Level Worksheet'!$C$21,"")</f>
        <v/>
      </c>
      <c r="N70" s="49" t="str">
        <f>IF($C70='4. Board Level Worksheet'!$C$5,'4. Board Level Worksheet'!$C$28,"")</f>
        <v/>
      </c>
      <c r="O70" s="49" t="str">
        <f>IF($C70='4. Board Level Worksheet'!$C$5,'4. Board Level Worksheet'!#REF!,"")</f>
        <v/>
      </c>
      <c r="P70" t="s">
        <v>495</v>
      </c>
      <c r="Q70" s="49">
        <v>35800</v>
      </c>
      <c r="R70" s="49">
        <v>35800</v>
      </c>
      <c r="S70" s="49">
        <v>23341</v>
      </c>
      <c r="T70" s="49">
        <v>5000</v>
      </c>
      <c r="U70" s="49">
        <v>11</v>
      </c>
      <c r="V70" s="122">
        <v>25249.429789709175</v>
      </c>
      <c r="W70" s="122">
        <f t="shared" si="1"/>
        <v>25249</v>
      </c>
      <c r="X70" s="49">
        <v>38863</v>
      </c>
      <c r="Y70" s="49">
        <v>30744</v>
      </c>
      <c r="Z70" s="48"/>
      <c r="AA70" s="48"/>
      <c r="AB70" s="48"/>
    </row>
    <row r="71" spans="1:28">
      <c r="A71">
        <v>69</v>
      </c>
      <c r="B71" s="12">
        <v>63</v>
      </c>
      <c r="C71" t="s">
        <v>496</v>
      </c>
      <c r="D71" s="14"/>
      <c r="E71" s="14"/>
      <c r="F71" s="14"/>
      <c r="G71" s="14"/>
      <c r="H71" s="14"/>
      <c r="I71" s="14"/>
      <c r="J71" s="14"/>
      <c r="K71" s="47" t="str">
        <f>IF($C71='4. Board Level Worksheet'!$C$5,'4. Board Level Worksheet'!$C$18,"")</f>
        <v/>
      </c>
      <c r="L71" s="47" t="str">
        <f>IF($C71='4. Board Level Worksheet'!$C$5,'4. Board Level Worksheet'!$C$19,"")</f>
        <v/>
      </c>
      <c r="M71" s="49" t="str">
        <f>IF($C71='4. Board Level Worksheet'!$C$5,'4. Board Level Worksheet'!$C$21,"")</f>
        <v/>
      </c>
      <c r="N71" s="49" t="str">
        <f>IF($C71='4. Board Level Worksheet'!$C$5,'4. Board Level Worksheet'!$C$28,"")</f>
        <v/>
      </c>
      <c r="O71" s="49" t="str">
        <f>IF($C71='4. Board Level Worksheet'!$C$5,'4. Board Level Worksheet'!#REF!,"")</f>
        <v/>
      </c>
      <c r="P71" t="s">
        <v>496</v>
      </c>
      <c r="Q71" s="49">
        <v>291500</v>
      </c>
      <c r="R71" s="49">
        <v>291500</v>
      </c>
      <c r="S71" s="49">
        <v>161917</v>
      </c>
      <c r="T71" s="49">
        <v>17000</v>
      </c>
      <c r="U71" s="49">
        <v>45</v>
      </c>
      <c r="V71" s="122">
        <v>91286.400008948549</v>
      </c>
      <c r="W71" s="122">
        <f t="shared" si="1"/>
        <v>91286</v>
      </c>
      <c r="X71" s="49">
        <v>131534</v>
      </c>
      <c r="Y71" s="49">
        <v>110047</v>
      </c>
      <c r="Z71" s="48"/>
      <c r="AA71" s="48"/>
      <c r="AB71" s="48"/>
    </row>
    <row r="72" spans="1:28">
      <c r="A72">
        <v>70</v>
      </c>
      <c r="B72" s="12">
        <v>64</v>
      </c>
      <c r="C72" t="s">
        <v>497</v>
      </c>
      <c r="D72" s="14"/>
      <c r="E72" s="14"/>
      <c r="F72" s="14"/>
      <c r="G72" s="14"/>
      <c r="H72" s="14"/>
      <c r="I72" s="14"/>
      <c r="J72" s="14"/>
      <c r="K72" s="47" t="str">
        <f>IF($C72='4. Board Level Worksheet'!$C$5,'4. Board Level Worksheet'!$C$18,"")</f>
        <v/>
      </c>
      <c r="L72" s="47" t="str">
        <f>IF($C72='4. Board Level Worksheet'!$C$5,'4. Board Level Worksheet'!$C$19,"")</f>
        <v/>
      </c>
      <c r="M72" s="49" t="str">
        <f>IF($C72='4. Board Level Worksheet'!$C$5,'4. Board Level Worksheet'!$C$21,"")</f>
        <v/>
      </c>
      <c r="N72" s="49" t="str">
        <f>IF($C72='4. Board Level Worksheet'!$C$5,'4. Board Level Worksheet'!$C$28,"")</f>
        <v/>
      </c>
      <c r="O72" s="49" t="str">
        <f>IF($C72='4. Board Level Worksheet'!$C$5,'4. Board Level Worksheet'!#REF!,"")</f>
        <v/>
      </c>
      <c r="P72" t="s">
        <v>497</v>
      </c>
      <c r="Q72" s="49">
        <v>541300</v>
      </c>
      <c r="R72" s="49">
        <v>541300</v>
      </c>
      <c r="S72" s="49">
        <v>264136</v>
      </c>
      <c r="T72" s="49">
        <v>58000</v>
      </c>
      <c r="U72" s="49">
        <v>97</v>
      </c>
      <c r="V72" s="122">
        <v>133045.07235346758</v>
      </c>
      <c r="W72" s="122">
        <f t="shared" si="1"/>
        <v>133045</v>
      </c>
      <c r="X72" s="49">
        <v>404356</v>
      </c>
      <c r="Y72" s="49">
        <v>300469</v>
      </c>
      <c r="Z72" s="48"/>
      <c r="AA72" s="48"/>
      <c r="AB72" s="48"/>
    </row>
    <row r="73" spans="1:28">
      <c r="A73">
        <v>71</v>
      </c>
      <c r="B73" s="12">
        <v>65</v>
      </c>
      <c r="C73" t="s">
        <v>498</v>
      </c>
      <c r="D73" s="14"/>
      <c r="E73" s="14"/>
      <c r="F73" s="14"/>
      <c r="G73" s="14"/>
      <c r="H73" s="14"/>
      <c r="I73" s="14"/>
      <c r="J73" s="14"/>
      <c r="K73" s="47" t="str">
        <f>IF($C73='4. Board Level Worksheet'!$C$5,'4. Board Level Worksheet'!$C$18,"")</f>
        <v/>
      </c>
      <c r="L73" s="47" t="str">
        <f>IF($C73='4. Board Level Worksheet'!$C$5,'4. Board Level Worksheet'!$C$19,"")</f>
        <v/>
      </c>
      <c r="M73" s="49" t="str">
        <f>IF($C73='4. Board Level Worksheet'!$C$5,'4. Board Level Worksheet'!$C$21,"")</f>
        <v/>
      </c>
      <c r="N73" s="49" t="str">
        <f>IF($C73='4. Board Level Worksheet'!$C$5,'4. Board Level Worksheet'!$C$28,"")</f>
        <v/>
      </c>
      <c r="O73" s="49" t="str">
        <f>IF($C73='4. Board Level Worksheet'!$C$5,'4. Board Level Worksheet'!#REF!,"")</f>
        <v/>
      </c>
      <c r="P73" t="s">
        <v>498</v>
      </c>
      <c r="Q73" s="49">
        <v>370100</v>
      </c>
      <c r="R73" s="49">
        <v>370100</v>
      </c>
      <c r="S73" s="49">
        <v>197732</v>
      </c>
      <c r="T73" s="49">
        <v>32000</v>
      </c>
      <c r="U73" s="49">
        <v>116</v>
      </c>
      <c r="V73" s="122">
        <v>138871.86384340047</v>
      </c>
      <c r="W73" s="122">
        <f t="shared" si="1"/>
        <v>138872</v>
      </c>
      <c r="X73" s="49">
        <v>302440</v>
      </c>
      <c r="Y73" s="49">
        <v>217968</v>
      </c>
      <c r="Z73" s="48"/>
      <c r="AA73" s="48"/>
      <c r="AB73" s="48"/>
    </row>
    <row r="74" spans="1:28">
      <c r="A74">
        <v>72</v>
      </c>
      <c r="B74" s="12">
        <v>66</v>
      </c>
      <c r="C74" t="s">
        <v>499</v>
      </c>
      <c r="D74" s="14"/>
      <c r="E74" s="14"/>
      <c r="F74" s="14"/>
      <c r="G74" s="14"/>
      <c r="H74" s="14"/>
      <c r="I74" s="14"/>
      <c r="J74" s="14"/>
      <c r="K74" s="47" t="str">
        <f>IF($C74='4. Board Level Worksheet'!$C$5,'4. Board Level Worksheet'!$C$18,"")</f>
        <v/>
      </c>
      <c r="L74" s="47" t="str">
        <f>IF($C74='4. Board Level Worksheet'!$C$5,'4. Board Level Worksheet'!$C$19,"")</f>
        <v/>
      </c>
      <c r="M74" s="49" t="str">
        <f>IF($C74='4. Board Level Worksheet'!$C$5,'4. Board Level Worksheet'!$C$21,"")</f>
        <v/>
      </c>
      <c r="N74" s="49" t="str">
        <f>IF($C74='4. Board Level Worksheet'!$C$5,'4. Board Level Worksheet'!$C$28,"")</f>
        <v/>
      </c>
      <c r="O74" s="49" t="str">
        <f>IF($C74='4. Board Level Worksheet'!$C$5,'4. Board Level Worksheet'!#REF!,"")</f>
        <v/>
      </c>
      <c r="P74" t="s">
        <v>499</v>
      </c>
      <c r="Q74" s="49">
        <v>562700</v>
      </c>
      <c r="R74" s="49">
        <v>562700</v>
      </c>
      <c r="S74" s="49">
        <v>365240</v>
      </c>
      <c r="T74" s="49">
        <v>71000</v>
      </c>
      <c r="U74" s="49">
        <v>203</v>
      </c>
      <c r="V74" s="122">
        <v>234042.79151230428</v>
      </c>
      <c r="W74" s="122">
        <f t="shared" si="1"/>
        <v>234043</v>
      </c>
      <c r="X74" s="49">
        <v>295506</v>
      </c>
      <c r="Y74" s="49">
        <v>234800</v>
      </c>
      <c r="Z74" s="48"/>
      <c r="AA74" s="48"/>
      <c r="AB74" s="48"/>
    </row>
    <row r="75" spans="1:28">
      <c r="A75">
        <v>73</v>
      </c>
      <c r="B75" s="12">
        <v>100</v>
      </c>
      <c r="C75" t="s">
        <v>500</v>
      </c>
      <c r="D75" s="14"/>
      <c r="E75" s="14"/>
      <c r="F75" s="14"/>
      <c r="G75" s="14"/>
      <c r="H75" s="14"/>
      <c r="I75" s="14"/>
      <c r="J75" s="14"/>
      <c r="K75" s="47" t="str">
        <f>IF($C75='4. Board Level Worksheet'!$C$5,'4. Board Level Worksheet'!$C$18,"")</f>
        <v/>
      </c>
      <c r="L75" s="47" t="str">
        <f>IF($C75='4. Board Level Worksheet'!$C$5,'4. Board Level Worksheet'!$C$19,"")</f>
        <v/>
      </c>
      <c r="M75" s="49" t="str">
        <f>IF($C75='4. Board Level Worksheet'!$C$5,'4. Board Level Worksheet'!$C$21,"")</f>
        <v/>
      </c>
      <c r="N75" s="49" t="str">
        <f>IF($C75='4. Board Level Worksheet'!$C$5,'4. Board Level Worksheet'!$C$28,"")</f>
        <v/>
      </c>
      <c r="O75" s="49" t="str">
        <f>IF($C75='4. Board Level Worksheet'!$C$5,'4. Board Level Worksheet'!#REF!,"")</f>
        <v/>
      </c>
      <c r="P75" t="s">
        <v>500</v>
      </c>
      <c r="Q75" s="49">
        <v>5000</v>
      </c>
      <c r="R75" s="49">
        <v>5000</v>
      </c>
      <c r="S75" s="49">
        <v>13567</v>
      </c>
      <c r="T75" s="49">
        <v>0</v>
      </c>
      <c r="U75" s="49">
        <v>0</v>
      </c>
      <c r="V75" s="122" t="e">
        <v>#N/A</v>
      </c>
      <c r="W75" s="122"/>
      <c r="X75" s="49" t="s">
        <v>501</v>
      </c>
      <c r="Y75" s="49" t="s">
        <v>502</v>
      </c>
      <c r="Z75" s="48"/>
      <c r="AA75" s="48"/>
      <c r="AB75" s="48"/>
    </row>
    <row r="76" spans="1:28">
      <c r="A76">
        <v>74</v>
      </c>
      <c r="B76" s="12">
        <v>101</v>
      </c>
      <c r="C76" t="s">
        <v>503</v>
      </c>
      <c r="D76" s="14"/>
      <c r="E76" s="14"/>
      <c r="F76" s="14"/>
      <c r="G76" s="14"/>
      <c r="H76" s="14"/>
      <c r="I76" s="14"/>
      <c r="J76" s="14"/>
      <c r="K76" s="47" t="str">
        <f>IF($C76='4. Board Level Worksheet'!$C$5,'4. Board Level Worksheet'!$C$18,"")</f>
        <v/>
      </c>
      <c r="L76" s="47" t="str">
        <f>IF($C76='4. Board Level Worksheet'!$C$5,'4. Board Level Worksheet'!$C$19,"")</f>
        <v/>
      </c>
      <c r="M76" s="49" t="str">
        <f>IF($C76='4. Board Level Worksheet'!$C$5,'4. Board Level Worksheet'!$C$21,"")</f>
        <v/>
      </c>
      <c r="N76" s="49" t="str">
        <f>IF($C76='4. Board Level Worksheet'!$C$5,'4. Board Level Worksheet'!$C$28,"")</f>
        <v/>
      </c>
      <c r="O76" s="49" t="str">
        <f>IF($C76='4. Board Level Worksheet'!$C$5,'4. Board Level Worksheet'!#REF!,"")</f>
        <v/>
      </c>
      <c r="P76" t="s">
        <v>503</v>
      </c>
      <c r="Q76" s="49">
        <v>5000</v>
      </c>
      <c r="R76" s="49">
        <v>5000</v>
      </c>
      <c r="S76" s="49">
        <v>9242</v>
      </c>
      <c r="T76" s="49">
        <v>0</v>
      </c>
      <c r="U76" s="49">
        <v>20</v>
      </c>
      <c r="V76" s="122" t="e">
        <v>#N/A</v>
      </c>
      <c r="W76" s="122"/>
      <c r="X76" s="49" t="s">
        <v>501</v>
      </c>
      <c r="Y76" s="49" t="s">
        <v>502</v>
      </c>
      <c r="Z76" s="48"/>
      <c r="AA76" s="48"/>
      <c r="AB76" s="48"/>
    </row>
    <row r="77" spans="1:28">
      <c r="A77">
        <v>75</v>
      </c>
      <c r="B77" s="12">
        <v>102</v>
      </c>
      <c r="C77" t="s">
        <v>504</v>
      </c>
      <c r="D77" s="14"/>
      <c r="E77" s="14"/>
      <c r="F77" s="14"/>
      <c r="G77" s="14"/>
      <c r="H77" s="14"/>
      <c r="I77" s="14"/>
      <c r="J77" s="14"/>
      <c r="K77" s="47" t="str">
        <f>IF($C77='4. Board Level Worksheet'!$C$5,'4. Board Level Worksheet'!$C$18,"")</f>
        <v/>
      </c>
      <c r="L77" s="47" t="str">
        <f>IF($C77='4. Board Level Worksheet'!$C$5,'4. Board Level Worksheet'!$C$19,"")</f>
        <v/>
      </c>
      <c r="M77" s="49" t="str">
        <f>IF($C77='4. Board Level Worksheet'!$C$5,'4. Board Level Worksheet'!$C$21,"")</f>
        <v/>
      </c>
      <c r="N77" s="49" t="str">
        <f>IF($C77='4. Board Level Worksheet'!$C$5,'4. Board Level Worksheet'!$C$28,"")</f>
        <v/>
      </c>
      <c r="O77" s="49" t="str">
        <f>IF($C77='4. Board Level Worksheet'!$C$5,'4. Board Level Worksheet'!#REF!,"")</f>
        <v/>
      </c>
      <c r="P77" t="s">
        <v>504</v>
      </c>
      <c r="Q77" s="49">
        <v>5000</v>
      </c>
      <c r="R77" s="49">
        <v>5000</v>
      </c>
      <c r="S77" s="49">
        <v>4511</v>
      </c>
      <c r="T77" s="49">
        <v>0</v>
      </c>
      <c r="U77" s="49">
        <v>21</v>
      </c>
      <c r="V77" s="122" t="e">
        <v>#N/A</v>
      </c>
      <c r="W77" s="122"/>
      <c r="X77" s="49" t="s">
        <v>501</v>
      </c>
      <c r="Y77" s="49" t="s">
        <v>502</v>
      </c>
      <c r="Z77" s="48"/>
      <c r="AA77" s="48"/>
      <c r="AB77" s="48"/>
    </row>
    <row r="78" spans="1:28">
      <c r="A78">
        <v>76</v>
      </c>
      <c r="B78" s="12">
        <v>103</v>
      </c>
      <c r="C78" t="s">
        <v>505</v>
      </c>
      <c r="D78" s="14"/>
      <c r="E78" s="14"/>
      <c r="F78" s="14"/>
      <c r="G78" s="14"/>
      <c r="H78" s="14"/>
      <c r="I78" s="14"/>
      <c r="J78" s="14"/>
      <c r="K78" s="47" t="str">
        <f>IF($C78='4. Board Level Worksheet'!$C$5,'4. Board Level Worksheet'!$C$18,"")</f>
        <v/>
      </c>
      <c r="L78" s="47" t="str">
        <f>IF($C78='4. Board Level Worksheet'!$C$5,'4. Board Level Worksheet'!$C$19,"")</f>
        <v/>
      </c>
      <c r="M78" s="49" t="str">
        <f>IF($C78='4. Board Level Worksheet'!$C$5,'4. Board Level Worksheet'!$C$21,"")</f>
        <v/>
      </c>
      <c r="N78" s="49" t="str">
        <f>IF($C78='4. Board Level Worksheet'!$C$5,'4. Board Level Worksheet'!$C$28,"")</f>
        <v/>
      </c>
      <c r="O78" s="49" t="str">
        <f>IF($C78='4. Board Level Worksheet'!$C$5,'4. Board Level Worksheet'!#REF!,"")</f>
        <v/>
      </c>
      <c r="P78" t="s">
        <v>505</v>
      </c>
      <c r="Q78" s="49">
        <v>5000</v>
      </c>
      <c r="R78" s="49">
        <v>5000</v>
      </c>
      <c r="S78" s="49">
        <v>3844</v>
      </c>
      <c r="T78" s="49">
        <v>1000</v>
      </c>
      <c r="U78" s="49">
        <v>8</v>
      </c>
      <c r="V78" s="122" t="e">
        <v>#N/A</v>
      </c>
      <c r="W78" s="122"/>
      <c r="X78" s="49" t="s">
        <v>501</v>
      </c>
      <c r="Y78" s="49" t="s">
        <v>502</v>
      </c>
      <c r="Z78" s="48"/>
      <c r="AA78" s="48"/>
      <c r="AB78" s="48"/>
    </row>
    <row r="79" spans="1:28">
      <c r="A79">
        <v>77</v>
      </c>
      <c r="B79" s="67" t="s">
        <v>506</v>
      </c>
      <c r="C79" t="s">
        <v>507</v>
      </c>
      <c r="K79" s="47" t="str">
        <f>IF($C79='4. Board Level Worksheet'!$C$5,'4. Board Level Worksheet'!$C$18,"")</f>
        <v/>
      </c>
      <c r="L79" s="47" t="str">
        <f>IF($C79='4. Board Level Worksheet'!$C$5,'4. Board Level Worksheet'!$C$19,"")</f>
        <v/>
      </c>
      <c r="M79" s="49" t="str">
        <f>IF($C79='4. Board Level Worksheet'!$C$5,'4. Board Level Worksheet'!$C$21,"")</f>
        <v/>
      </c>
      <c r="N79" s="49" t="str">
        <f>IF($C79='4. Board Level Worksheet'!$C$5,'4. Board Level Worksheet'!$C$28,"")</f>
        <v/>
      </c>
      <c r="O79" s="49" t="str">
        <f>IF($C79='4. Board Level Worksheet'!$C$5,'4. Board Level Worksheet'!#REF!,"")</f>
        <v/>
      </c>
      <c r="P79" t="s">
        <v>507</v>
      </c>
      <c r="Q79" s="49">
        <v>0</v>
      </c>
      <c r="R79" s="49">
        <v>0</v>
      </c>
      <c r="S79" s="49" t="s">
        <v>501</v>
      </c>
      <c r="T79" s="49">
        <v>0</v>
      </c>
      <c r="U79" s="49">
        <v>0</v>
      </c>
      <c r="V79" s="122" t="e">
        <v>#N/A</v>
      </c>
      <c r="W79" s="122"/>
      <c r="X79" s="49" t="s">
        <v>501</v>
      </c>
      <c r="Y79" s="49" t="s">
        <v>502</v>
      </c>
      <c r="Z79" s="48"/>
      <c r="AA79" s="48"/>
      <c r="AB79" s="48"/>
    </row>
    <row r="80" spans="1:28">
      <c r="A80">
        <v>78</v>
      </c>
      <c r="B80" s="67" t="s">
        <v>508</v>
      </c>
      <c r="C80" t="s">
        <v>509</v>
      </c>
      <c r="K80" s="47" t="str">
        <f>IF($C80='4. Board Level Worksheet'!$C$5,'4. Board Level Worksheet'!$C$18,"")</f>
        <v/>
      </c>
      <c r="L80" s="47" t="str">
        <f>IF($C80='4. Board Level Worksheet'!$C$5,'4. Board Level Worksheet'!$C$19,"")</f>
        <v/>
      </c>
      <c r="M80" s="49" t="str">
        <f>IF($C80='4. Board Level Worksheet'!$C$5,'4. Board Level Worksheet'!$C$21,"")</f>
        <v/>
      </c>
      <c r="N80" s="49" t="str">
        <f>IF($C80='4. Board Level Worksheet'!$C$5,'4. Board Level Worksheet'!$C$28,"")</f>
        <v/>
      </c>
      <c r="O80" s="49" t="str">
        <f>IF($C80='4. Board Level Worksheet'!$C$5,'4. Board Level Worksheet'!#REF!,"")</f>
        <v/>
      </c>
      <c r="P80" t="s">
        <v>509</v>
      </c>
      <c r="Q80" s="49">
        <v>0</v>
      </c>
      <c r="R80" s="49">
        <v>0</v>
      </c>
      <c r="S80" s="49" t="s">
        <v>501</v>
      </c>
      <c r="T80" s="49">
        <v>0</v>
      </c>
      <c r="U80" s="49">
        <v>0</v>
      </c>
      <c r="V80" s="122" t="e">
        <v>#N/A</v>
      </c>
      <c r="W80" s="122"/>
      <c r="X80" s="49" t="s">
        <v>501</v>
      </c>
      <c r="Y80" s="49" t="s">
        <v>502</v>
      </c>
      <c r="Z80" s="48"/>
      <c r="AA80" s="48"/>
      <c r="AB80" s="48"/>
    </row>
    <row r="81" spans="1:28">
      <c r="A81">
        <v>79</v>
      </c>
      <c r="B81" s="67" t="s">
        <v>510</v>
      </c>
      <c r="C81" t="s">
        <v>511</v>
      </c>
      <c r="K81" s="47" t="str">
        <f>IF($C81='4. Board Level Worksheet'!$C$5,'4. Board Level Worksheet'!$C$18,"")</f>
        <v/>
      </c>
      <c r="L81" s="47" t="str">
        <f>IF($C81='4. Board Level Worksheet'!$C$5,'4. Board Level Worksheet'!$C$19,"")</f>
        <v/>
      </c>
      <c r="M81" s="49" t="str">
        <f>IF($C81='4. Board Level Worksheet'!$C$5,'4. Board Level Worksheet'!$C$21,"")</f>
        <v/>
      </c>
      <c r="N81" s="49" t="str">
        <f>IF($C81='4. Board Level Worksheet'!$C$5,'4. Board Level Worksheet'!$C$28,"")</f>
        <v/>
      </c>
      <c r="O81" s="49" t="str">
        <f>IF($C81='4. Board Level Worksheet'!$C$5,'4. Board Level Worksheet'!#REF!,"")</f>
        <v/>
      </c>
      <c r="P81" t="s">
        <v>511</v>
      </c>
      <c r="Q81" s="49">
        <v>0</v>
      </c>
      <c r="R81" s="49">
        <v>0</v>
      </c>
      <c r="S81" s="49" t="s">
        <v>501</v>
      </c>
      <c r="T81" s="49">
        <v>0</v>
      </c>
      <c r="U81" s="49">
        <v>0</v>
      </c>
      <c r="V81" s="122" t="e">
        <v>#N/A</v>
      </c>
      <c r="W81" s="122"/>
      <c r="X81" s="49" t="s">
        <v>501</v>
      </c>
      <c r="Y81" s="49" t="s">
        <v>502</v>
      </c>
      <c r="Z81" s="48"/>
      <c r="AA81" s="48"/>
      <c r="AB81" s="48"/>
    </row>
    <row r="82" spans="1:28">
      <c r="A82">
        <v>80</v>
      </c>
      <c r="B82" s="67" t="s">
        <v>512</v>
      </c>
      <c r="C82" t="s">
        <v>513</v>
      </c>
      <c r="K82" s="47" t="str">
        <f>IF($C82='4. Board Level Worksheet'!$C$5,'4. Board Level Worksheet'!$C$18,"")</f>
        <v/>
      </c>
      <c r="L82" s="47" t="str">
        <f>IF($C82='4. Board Level Worksheet'!$C$5,'4. Board Level Worksheet'!$C$19,"")</f>
        <v/>
      </c>
      <c r="M82" s="49" t="str">
        <f>IF($C82='4. Board Level Worksheet'!$C$5,'4. Board Level Worksheet'!$C$21,"")</f>
        <v/>
      </c>
      <c r="N82" s="49" t="str">
        <f>IF($C82='4. Board Level Worksheet'!$C$5,'4. Board Level Worksheet'!$C$28,"")</f>
        <v/>
      </c>
      <c r="O82" s="49" t="str">
        <f>IF($C82='4. Board Level Worksheet'!$C$5,'4. Board Level Worksheet'!#REF!,"")</f>
        <v/>
      </c>
      <c r="P82" t="s">
        <v>513</v>
      </c>
      <c r="Q82" s="49">
        <v>0</v>
      </c>
      <c r="R82" s="49">
        <v>0</v>
      </c>
      <c r="S82" s="49" t="s">
        <v>501</v>
      </c>
      <c r="T82" s="49">
        <v>0</v>
      </c>
      <c r="U82" s="49">
        <v>0</v>
      </c>
      <c r="V82" s="122" t="e">
        <v>#N/A</v>
      </c>
      <c r="W82" s="122"/>
      <c r="X82" s="49" t="s">
        <v>501</v>
      </c>
      <c r="Y82" s="49" t="s">
        <v>502</v>
      </c>
      <c r="Z82" s="48"/>
      <c r="AA82" s="48"/>
      <c r="AB82" s="48"/>
    </row>
    <row r="83" spans="1:28">
      <c r="A83">
        <v>81</v>
      </c>
      <c r="B83" s="67" t="s">
        <v>514</v>
      </c>
      <c r="C83" t="s">
        <v>515</v>
      </c>
      <c r="K83" s="47" t="str">
        <f>IF($C83='4. Board Level Worksheet'!$C$5,'4. Board Level Worksheet'!$C$18,"")</f>
        <v/>
      </c>
      <c r="L83" s="47" t="str">
        <f>IF($C83='4. Board Level Worksheet'!$C$5,'4. Board Level Worksheet'!$C$19,"")</f>
        <v/>
      </c>
      <c r="M83" s="49" t="str">
        <f>IF($C83='4. Board Level Worksheet'!$C$5,'4. Board Level Worksheet'!$C$21,"")</f>
        <v/>
      </c>
      <c r="N83" s="49" t="str">
        <f>IF($C83='4. Board Level Worksheet'!$C$5,'4. Board Level Worksheet'!$C$28,"")</f>
        <v/>
      </c>
      <c r="O83" s="49" t="str">
        <f>IF($C83='4. Board Level Worksheet'!$C$5,'4. Board Level Worksheet'!#REF!,"")</f>
        <v/>
      </c>
      <c r="P83" t="s">
        <v>515</v>
      </c>
      <c r="Q83" s="49">
        <v>0</v>
      </c>
      <c r="R83" s="49">
        <v>0</v>
      </c>
      <c r="S83" s="49" t="s">
        <v>501</v>
      </c>
      <c r="T83" s="49">
        <v>0</v>
      </c>
      <c r="U83" s="49">
        <v>0</v>
      </c>
      <c r="V83" s="122" t="e">
        <v>#N/A</v>
      </c>
      <c r="W83" s="122"/>
      <c r="X83" s="49" t="s">
        <v>501</v>
      </c>
      <c r="Y83" s="49" t="s">
        <v>502</v>
      </c>
      <c r="Z83" s="48"/>
      <c r="AA83" s="48"/>
      <c r="AB83" s="48"/>
    </row>
    <row r="84" spans="1:28">
      <c r="A84">
        <v>82</v>
      </c>
      <c r="B84" s="67" t="s">
        <v>516</v>
      </c>
      <c r="C84" t="s">
        <v>517</v>
      </c>
      <c r="K84" s="47" t="str">
        <f>IF($C84='4. Board Level Worksheet'!$C$5,'4. Board Level Worksheet'!$C$18,"")</f>
        <v/>
      </c>
      <c r="L84" s="47" t="str">
        <f>IF($C84='4. Board Level Worksheet'!$C$5,'4. Board Level Worksheet'!$C$19,"")</f>
        <v/>
      </c>
      <c r="M84" s="49" t="str">
        <f>IF($C84='4. Board Level Worksheet'!$C$5,'4. Board Level Worksheet'!$C$21,"")</f>
        <v/>
      </c>
      <c r="N84" s="49" t="str">
        <f>IF($C84='4. Board Level Worksheet'!$C$5,'4. Board Level Worksheet'!$C$28,"")</f>
        <v/>
      </c>
      <c r="O84" s="49" t="str">
        <f>IF($C84='4. Board Level Worksheet'!$C$5,'4. Board Level Worksheet'!#REF!,"")</f>
        <v/>
      </c>
      <c r="P84" t="s">
        <v>517</v>
      </c>
      <c r="Q84" s="49">
        <v>0</v>
      </c>
      <c r="R84" s="49">
        <v>0</v>
      </c>
      <c r="S84" s="49" t="s">
        <v>501</v>
      </c>
      <c r="T84" s="49">
        <v>0</v>
      </c>
      <c r="U84" s="49">
        <v>0</v>
      </c>
      <c r="V84" s="122" t="e">
        <v>#N/A</v>
      </c>
      <c r="W84" s="122"/>
      <c r="X84" s="49" t="s">
        <v>501</v>
      </c>
      <c r="Y84" s="49" t="s">
        <v>502</v>
      </c>
      <c r="Z84" s="48"/>
      <c r="AA84" s="48"/>
      <c r="AB84" s="48"/>
    </row>
    <row r="85" spans="1:28">
      <c r="A85">
        <v>83</v>
      </c>
      <c r="B85" s="67" t="s">
        <v>518</v>
      </c>
      <c r="C85" t="s">
        <v>519</v>
      </c>
      <c r="K85" s="47" t="str">
        <f>IF($C85='4. Board Level Worksheet'!$C$5,'4. Board Level Worksheet'!$C$18,"")</f>
        <v/>
      </c>
      <c r="L85" s="47" t="str">
        <f>IF($C85='4. Board Level Worksheet'!$C$5,'4. Board Level Worksheet'!$C$19,"")</f>
        <v/>
      </c>
      <c r="M85" s="49" t="str">
        <f>IF($C85='4. Board Level Worksheet'!$C$5,'4. Board Level Worksheet'!$C$21,"")</f>
        <v/>
      </c>
      <c r="N85" s="49" t="str">
        <f>IF($C85='4. Board Level Worksheet'!$C$5,'4. Board Level Worksheet'!$C$28,"")</f>
        <v/>
      </c>
      <c r="O85" s="49" t="str">
        <f>IF($C85='4. Board Level Worksheet'!$C$5,'4. Board Level Worksheet'!#REF!,"")</f>
        <v/>
      </c>
      <c r="P85" t="s">
        <v>519</v>
      </c>
      <c r="Q85" s="49">
        <v>0</v>
      </c>
      <c r="R85" s="49">
        <v>0</v>
      </c>
      <c r="S85" s="49" t="s">
        <v>501</v>
      </c>
      <c r="T85" s="49">
        <v>0</v>
      </c>
      <c r="U85" s="49">
        <v>0</v>
      </c>
      <c r="V85" s="122" t="e">
        <v>#N/A</v>
      </c>
      <c r="W85" s="122"/>
      <c r="X85" s="49">
        <v>5000</v>
      </c>
      <c r="Y85" s="49" t="s">
        <v>502</v>
      </c>
      <c r="Z85" s="48"/>
      <c r="AA85" s="48"/>
      <c r="AB85" s="48"/>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5ad061-b41c-4252-ba7a-0a776f0d4e70" xsi:nil="true"/>
    <lcf76f155ced4ddcb4097134ff3c332f xmlns="27292d89-894d-4bd7-aa92-222e7a64f74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0DD8579F6A4E4E81F2B01F9368ED9F" ma:contentTypeVersion="22" ma:contentTypeDescription="Create a new document." ma:contentTypeScope="" ma:versionID="634eb1c4ae097205434c0b5998af13b5">
  <xsd:schema xmlns:xsd="http://www.w3.org/2001/XMLSchema" xmlns:xs="http://www.w3.org/2001/XMLSchema" xmlns:p="http://schemas.microsoft.com/office/2006/metadata/properties" xmlns:ns2="27292d89-894d-4bd7-aa92-222e7a64f749" xmlns:ns3="2e5ad061-b41c-4252-ba7a-0a776f0d4e70" targetNamespace="http://schemas.microsoft.com/office/2006/metadata/properties" ma:root="true" ma:fieldsID="d4d9c2d6f165c10cab2b683559a82e5c" ns2:_="" ns3:_="">
    <xsd:import namespace="27292d89-894d-4bd7-aa92-222e7a64f749"/>
    <xsd:import namespace="2e5ad061-b41c-4252-ba7a-0a776f0d4e70"/>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292d89-894d-4bd7-aa92-222e7a64f7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d1d7a10-f054-4881-ae73-98c82d96f4e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5ad061-b41c-4252-ba7a-0a776f0d4e7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6712855-b93a-4119-8f9e-7c10279cd504}" ma:internalName="TaxCatchAll" ma:showField="CatchAllData" ma:web="2e5ad061-b41c-4252-ba7a-0a776f0d4e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A2792-4BEF-4CEB-B44E-8083C71E7605}">
  <ds:schemaRefs>
    <ds:schemaRef ds:uri="http://schemas.microsoft.com/office/2006/metadata/properties"/>
    <ds:schemaRef ds:uri="http://schemas.microsoft.com/office/infopath/2007/PartnerControls"/>
    <ds:schemaRef ds:uri="2e5ad061-b41c-4252-ba7a-0a776f0d4e70"/>
    <ds:schemaRef ds:uri="27292d89-894d-4bd7-aa92-222e7a64f749"/>
  </ds:schemaRefs>
</ds:datastoreItem>
</file>

<file path=customXml/itemProps2.xml><?xml version="1.0" encoding="utf-8"?>
<ds:datastoreItem xmlns:ds="http://schemas.openxmlformats.org/officeDocument/2006/customXml" ds:itemID="{69DEDB0B-EA7C-4573-AF36-B8B0B825B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292d89-894d-4bd7-aa92-222e7a64f749"/>
    <ds:schemaRef ds:uri="2e5ad061-b41c-4252-ba7a-0a776f0d4e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E3BFB6-99B9-41E0-8906-2998451C0E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Board Ventilation Strategy</vt:lpstr>
      <vt:lpstr>2. Board Level Investments</vt:lpstr>
      <vt:lpstr>3. School Dashboard</vt:lpstr>
      <vt:lpstr>23.24 School Renewal </vt:lpstr>
      <vt:lpstr>4. Board Level Worksheet</vt:lpstr>
      <vt:lpstr>5. School Level Worksheet</vt:lpstr>
      <vt:lpstr>Board Ventilation Strate-PY</vt:lpstr>
      <vt:lpstr>Funding Tables</vt:lpstr>
      <vt:lpstr>School_Name</vt:lpstr>
      <vt:lpstr>Ventilation</vt:lpstr>
    </vt:vector>
  </TitlesOfParts>
  <Manager/>
  <Company>Ontario Ministry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subject/>
  <dc:creator>Okwelum, Edson (EDU)</dc:creator>
  <cp:keywords/>
  <dc:description/>
  <cp:lastModifiedBy>Kylie Gibson</cp:lastModifiedBy>
  <cp:revision/>
  <cp:lastPrinted>2024-12-13T15:42:45Z</cp:lastPrinted>
  <dcterms:created xsi:type="dcterms:W3CDTF">2021-08-03T14:52:18Z</dcterms:created>
  <dcterms:modified xsi:type="dcterms:W3CDTF">2024-12-16T18:29:14Z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0x010100510DD8579F6A4E4E81F2B01F9368ED9F</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MediaServiceImageTags">
    <vt:lpwstr/>
  </property>
</Properties>
</file>